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4" r:id="rId1"/>
    <sheet name="附件2" sheetId="15" r:id="rId2"/>
    <sheet name="附件3" sheetId="12" r:id="rId3"/>
    <sheet name="附件4" sheetId="14" r:id="rId4"/>
  </sheets>
  <definedNames>
    <definedName name="_xlnm._FilterDatabase" localSheetId="0" hidden="1">附件1!$A$18:$H$482</definedName>
    <definedName name="_xlnm.Print_Titles" localSheetId="0">附件1!$4:$5</definedName>
    <definedName name="_xlnm.Print_Titles" localSheetId="1">附件2!$4:$5</definedName>
    <definedName name="_xlnm.Print_Area" localSheetId="1">附件2!$A$1:$L$43</definedName>
  </definedNames>
  <calcPr calcId="144525"/>
</workbook>
</file>

<file path=xl/sharedStrings.xml><?xml version="1.0" encoding="utf-8"?>
<sst xmlns="http://schemas.openxmlformats.org/spreadsheetml/2006/main" count="1061" uniqueCount="1001">
  <si>
    <t>附件1：</t>
  </si>
  <si>
    <t>廉江市2021年一般公共预算收支调整表</t>
  </si>
  <si>
    <t xml:space="preserve"> 单位：万元</t>
  </si>
  <si>
    <t>预算科目</t>
  </si>
  <si>
    <t>2021年预算数</t>
  </si>
  <si>
    <t>年中上级下达资金</t>
  </si>
  <si>
    <t>本级资金调整增加</t>
  </si>
  <si>
    <t>本级资金调整减少</t>
  </si>
  <si>
    <t>调整后预算</t>
  </si>
  <si>
    <t>备注</t>
  </si>
  <si>
    <t>收          入</t>
  </si>
  <si>
    <t>一、一般公共预算收入</t>
  </si>
  <si>
    <t>比上年增长14.70%</t>
  </si>
  <si>
    <t>（一）税收收入</t>
  </si>
  <si>
    <t>比上年增长5.02%</t>
  </si>
  <si>
    <t>（二）非税收入</t>
  </si>
  <si>
    <t>非税占比55.52%，比上年增长23.85%</t>
  </si>
  <si>
    <t>二、上级转移性收入</t>
  </si>
  <si>
    <t>三、上年结余</t>
  </si>
  <si>
    <t>四、调入资金</t>
  </si>
  <si>
    <t>五、债券转贷收入</t>
  </si>
  <si>
    <t>六、动用预算稳定调节基金</t>
  </si>
  <si>
    <t>七、回收存量资金</t>
  </si>
  <si>
    <t>八、其他渠道筹集资金</t>
  </si>
  <si>
    <t>收入总计</t>
  </si>
  <si>
    <t>支          出</t>
  </si>
  <si>
    <t>201</t>
  </si>
  <si>
    <t>一般公共服务支出</t>
  </si>
  <si>
    <t xml:space="preserve">  20101</t>
  </si>
  <si>
    <t xml:space="preserve">  人大事务</t>
  </si>
  <si>
    <t xml:space="preserve">    2010104</t>
  </si>
  <si>
    <t xml:space="preserve">    人大会议</t>
  </si>
  <si>
    <t xml:space="preserve">    2010102</t>
  </si>
  <si>
    <t xml:space="preserve">    一般行政管理事务（人大事务）</t>
  </si>
  <si>
    <t xml:space="preserve">    2010101</t>
  </si>
  <si>
    <t xml:space="preserve">    行政运行（人大事务）</t>
  </si>
  <si>
    <t xml:space="preserve">    2010199</t>
  </si>
  <si>
    <t xml:space="preserve">    其他人大事务支出</t>
  </si>
  <si>
    <t xml:space="preserve">    2010105</t>
  </si>
  <si>
    <t xml:space="preserve">    人大立法</t>
  </si>
  <si>
    <t xml:space="preserve">  20102</t>
  </si>
  <si>
    <t xml:space="preserve">  政协事务</t>
  </si>
  <si>
    <t xml:space="preserve">    2010204</t>
  </si>
  <si>
    <t xml:space="preserve">    政协会议</t>
  </si>
  <si>
    <t xml:space="preserve">    2010299</t>
  </si>
  <si>
    <t xml:space="preserve">    其他政协事务支出</t>
  </si>
  <si>
    <t xml:space="preserve">    2010201</t>
  </si>
  <si>
    <t xml:space="preserve">    行政运行（政协事务）</t>
  </si>
  <si>
    <t xml:space="preserve">    2010202</t>
  </si>
  <si>
    <t xml:space="preserve">    一般行政管理事务（政协事务）</t>
  </si>
  <si>
    <t xml:space="preserve">  20103</t>
  </si>
  <si>
    <t xml:space="preserve">  政府办公厅（室）及相关机构事务</t>
  </si>
  <si>
    <t xml:space="preserve">    2010308</t>
  </si>
  <si>
    <t xml:space="preserve">    信访事务</t>
  </si>
  <si>
    <t xml:space="preserve">    2010302</t>
  </si>
  <si>
    <t xml:space="preserve">    一般行政管理事务（政府办公厅（室）及相关机构事务）</t>
  </si>
  <si>
    <t xml:space="preserve">    2010399</t>
  </si>
  <si>
    <t xml:space="preserve">    其他政府办公厅（室）及相关机构事务支出</t>
  </si>
  <si>
    <t xml:space="preserve">    2010301</t>
  </si>
  <si>
    <t xml:space="preserve">    行政运行（政府办公厅（室）及相关机构事务）</t>
  </si>
  <si>
    <t xml:space="preserve">  20104</t>
  </si>
  <si>
    <t xml:space="preserve">  发展与改革事务</t>
  </si>
  <si>
    <t xml:space="preserve">    2010401</t>
  </si>
  <si>
    <t xml:space="preserve">    行政运行（发展与改革事务）</t>
  </si>
  <si>
    <t xml:space="preserve">    2010402</t>
  </si>
  <si>
    <t xml:space="preserve">    一般行政管理事务（发展与改革事务）</t>
  </si>
  <si>
    <t xml:space="preserve">    物价管理</t>
  </si>
  <si>
    <t xml:space="preserve">    2010499</t>
  </si>
  <si>
    <t xml:space="preserve">    其他发展与改革事务支出</t>
  </si>
  <si>
    <t xml:space="preserve">  20105</t>
  </si>
  <si>
    <t xml:space="preserve">  统计信息事务</t>
  </si>
  <si>
    <t xml:space="preserve">    2010502</t>
  </si>
  <si>
    <t xml:space="preserve">    一般行政管理事务（统计信息事务）</t>
  </si>
  <si>
    <t xml:space="preserve">    2010599</t>
  </si>
  <si>
    <t xml:space="preserve">    其他统计信息事务支出</t>
  </si>
  <si>
    <t xml:space="preserve">    2010504</t>
  </si>
  <si>
    <t xml:space="preserve">    信息事务</t>
  </si>
  <si>
    <t xml:space="preserve">    2010506</t>
  </si>
  <si>
    <t xml:space="preserve">    统计管理</t>
  </si>
  <si>
    <t xml:space="preserve">    专项普查活动</t>
  </si>
  <si>
    <t xml:space="preserve">    2010501</t>
  </si>
  <si>
    <t xml:space="preserve">    行政运行（统计信息事务）</t>
  </si>
  <si>
    <t xml:space="preserve">  20106</t>
  </si>
  <si>
    <t xml:space="preserve">  财政事务</t>
  </si>
  <si>
    <t xml:space="preserve">    2010699</t>
  </si>
  <si>
    <t xml:space="preserve">    其他财政事务支出</t>
  </si>
  <si>
    <t xml:space="preserve">    信息化建设</t>
  </si>
  <si>
    <t xml:space="preserve">    2010601</t>
  </si>
  <si>
    <t xml:space="preserve">    行政运行（财政事务）</t>
  </si>
  <si>
    <t xml:space="preserve">    2010602</t>
  </si>
  <si>
    <t xml:space="preserve">    一般行政管理事务（财政事务）</t>
  </si>
  <si>
    <t xml:space="preserve">  20107</t>
  </si>
  <si>
    <t xml:space="preserve">  税收事务</t>
  </si>
  <si>
    <t xml:space="preserve">    2010799</t>
  </si>
  <si>
    <t xml:space="preserve">    其他税收事务支出</t>
  </si>
  <si>
    <t xml:space="preserve">  20108</t>
  </si>
  <si>
    <t xml:space="preserve">  审计事务</t>
  </si>
  <si>
    <t xml:space="preserve">    2010802</t>
  </si>
  <si>
    <t xml:space="preserve">    一般行政管理事务（审计事务）</t>
  </si>
  <si>
    <t xml:space="preserve">    2010801</t>
  </si>
  <si>
    <t xml:space="preserve">    行政运行（审计事务）</t>
  </si>
  <si>
    <t xml:space="preserve">    2010899</t>
  </si>
  <si>
    <t xml:space="preserve">    其他审计事务支出</t>
  </si>
  <si>
    <t xml:space="preserve">  20109</t>
  </si>
  <si>
    <t xml:space="preserve">  海关事务</t>
  </si>
  <si>
    <t xml:space="preserve">    2010999</t>
  </si>
  <si>
    <t xml:space="preserve">    其他海关事务支出</t>
  </si>
  <si>
    <t xml:space="preserve">  20111</t>
  </si>
  <si>
    <t xml:space="preserve">  纪检监察事务</t>
  </si>
  <si>
    <t xml:space="preserve">    2011101</t>
  </si>
  <si>
    <t xml:space="preserve">    行政运行（纪检监察事务）</t>
  </si>
  <si>
    <t xml:space="preserve">    2011102</t>
  </si>
  <si>
    <t xml:space="preserve">    一般行政管理事务（纪检监察事务）</t>
  </si>
  <si>
    <t xml:space="preserve">    2011199</t>
  </si>
  <si>
    <t xml:space="preserve">    其他纪检监察事务支出</t>
  </si>
  <si>
    <t xml:space="preserve">  20113</t>
  </si>
  <si>
    <t xml:space="preserve">  商贸事务</t>
  </si>
  <si>
    <t xml:space="preserve">    2011302</t>
  </si>
  <si>
    <t xml:space="preserve">    一般行政管理事务（商贸事务）</t>
  </si>
  <si>
    <t xml:space="preserve">    2011304</t>
  </si>
  <si>
    <t xml:space="preserve">    对外贸易管理</t>
  </si>
  <si>
    <t xml:space="preserve">    2011301</t>
  </si>
  <si>
    <t xml:space="preserve">    行政运行（商贸事务）</t>
  </si>
  <si>
    <t xml:space="preserve">    2011399</t>
  </si>
  <si>
    <t xml:space="preserve">    其他商贸事务支出</t>
  </si>
  <si>
    <t xml:space="preserve">    2011308</t>
  </si>
  <si>
    <t xml:space="preserve">    招商引资</t>
  </si>
  <si>
    <t xml:space="preserve">  20114</t>
  </si>
  <si>
    <t xml:space="preserve">  知识产权事务</t>
  </si>
  <si>
    <t xml:space="preserve">    2011402</t>
  </si>
  <si>
    <t xml:space="preserve">    一般行政管理事务（知识产权事务）</t>
  </si>
  <si>
    <t xml:space="preserve">  20125</t>
  </si>
  <si>
    <t xml:space="preserve">  港澳台事务</t>
  </si>
  <si>
    <t xml:space="preserve">    2012599</t>
  </si>
  <si>
    <t xml:space="preserve">    其他港澳台事务支出</t>
  </si>
  <si>
    <t xml:space="preserve">  20126</t>
  </si>
  <si>
    <t xml:space="preserve">  档案事务</t>
  </si>
  <si>
    <t xml:space="preserve">    2012602</t>
  </si>
  <si>
    <t xml:space="preserve">    一般行政管理事务（档案事务）</t>
  </si>
  <si>
    <t xml:space="preserve">    2012601</t>
  </si>
  <si>
    <t xml:space="preserve">    行政运行（档案事务）</t>
  </si>
  <si>
    <t xml:space="preserve">    2012699</t>
  </si>
  <si>
    <t xml:space="preserve">    其他档案事务支出</t>
  </si>
  <si>
    <t xml:space="preserve">    2012604</t>
  </si>
  <si>
    <t xml:space="preserve">    档案馆</t>
  </si>
  <si>
    <t xml:space="preserve">  20128</t>
  </si>
  <si>
    <t xml:space="preserve">  民主党派及工商联事务</t>
  </si>
  <si>
    <t xml:space="preserve">    2012802</t>
  </si>
  <si>
    <t xml:space="preserve">    一般行政管理事务（民主党派及工商联事务）</t>
  </si>
  <si>
    <t xml:space="preserve">    2012801</t>
  </si>
  <si>
    <t xml:space="preserve">    行政运行（民主党派及工商联事务）</t>
  </si>
  <si>
    <t xml:space="preserve">    2012899</t>
  </si>
  <si>
    <t xml:space="preserve">    其他民主党派及工商联事务支出</t>
  </si>
  <si>
    <t xml:space="preserve">  20129</t>
  </si>
  <si>
    <t xml:space="preserve">  群众团体事务</t>
  </si>
  <si>
    <t xml:space="preserve">    2012902</t>
  </si>
  <si>
    <t xml:space="preserve">    一般行政管理事务（群众团体事务）</t>
  </si>
  <si>
    <t xml:space="preserve">    2012999</t>
  </si>
  <si>
    <t xml:space="preserve">    其他群众团体事务支出</t>
  </si>
  <si>
    <t xml:space="preserve">    2012901</t>
  </si>
  <si>
    <t xml:space="preserve">    行政运行（群众团体事务）</t>
  </si>
  <si>
    <t xml:space="preserve">    2012906</t>
  </si>
  <si>
    <t xml:space="preserve">    工会事务</t>
  </si>
  <si>
    <t xml:space="preserve">  20131</t>
  </si>
  <si>
    <t xml:space="preserve">  党委办公厅（室）及相关机构事务</t>
  </si>
  <si>
    <t xml:space="preserve">    2013101</t>
  </si>
  <si>
    <t xml:space="preserve">    行政运行（党委办公厅（室）及相关机构事务）</t>
  </si>
  <si>
    <t xml:space="preserve">    2013102</t>
  </si>
  <si>
    <t xml:space="preserve">    一般行政管理事务（党委办公厅（室）及相关机构事务）</t>
  </si>
  <si>
    <t xml:space="preserve">    2013199</t>
  </si>
  <si>
    <t xml:space="preserve">    其他党委办公厅（室）及相关机构事务支出</t>
  </si>
  <si>
    <t xml:space="preserve">  20132</t>
  </si>
  <si>
    <t xml:space="preserve">  组织事务</t>
  </si>
  <si>
    <t xml:space="preserve">    2013202</t>
  </si>
  <si>
    <t xml:space="preserve">    一般行政管理事务（组织事务）</t>
  </si>
  <si>
    <t xml:space="preserve">    2013201</t>
  </si>
  <si>
    <t xml:space="preserve">    行政运行（组织事务）</t>
  </si>
  <si>
    <t xml:space="preserve">    2013299</t>
  </si>
  <si>
    <t xml:space="preserve">    其他组织事务支出</t>
  </si>
  <si>
    <t xml:space="preserve">  20133</t>
  </si>
  <si>
    <t xml:space="preserve">  宣传事务</t>
  </si>
  <si>
    <t xml:space="preserve">    2013302</t>
  </si>
  <si>
    <t xml:space="preserve">    一般行政管理事务（宣传事务）</t>
  </si>
  <si>
    <t xml:space="preserve">    2013399</t>
  </si>
  <si>
    <t xml:space="preserve">    其他宣传事务支出</t>
  </si>
  <si>
    <t xml:space="preserve">    2013301</t>
  </si>
  <si>
    <t xml:space="preserve">    行政运行（宣传事务）</t>
  </si>
  <si>
    <t xml:space="preserve">  20134</t>
  </si>
  <si>
    <t xml:space="preserve">  统战事务</t>
  </si>
  <si>
    <t xml:space="preserve">    2013405</t>
  </si>
  <si>
    <t xml:space="preserve">    华侨事务</t>
  </si>
  <si>
    <t xml:space="preserve">    2013401</t>
  </si>
  <si>
    <t xml:space="preserve">    行政运行（统战事务）</t>
  </si>
  <si>
    <t xml:space="preserve">    2013404</t>
  </si>
  <si>
    <t xml:space="preserve">    宗教事务</t>
  </si>
  <si>
    <t xml:space="preserve">    2013499</t>
  </si>
  <si>
    <t xml:space="preserve">    其他统战事务支出</t>
  </si>
  <si>
    <t xml:space="preserve">    2013402</t>
  </si>
  <si>
    <t xml:space="preserve">    一般行政管理事务（统战事务）</t>
  </si>
  <si>
    <t xml:space="preserve">  20138</t>
  </si>
  <si>
    <t xml:space="preserve">  市场监督管理事务</t>
  </si>
  <si>
    <t xml:space="preserve">    2013801</t>
  </si>
  <si>
    <t xml:space="preserve">    行政运行</t>
  </si>
  <si>
    <t xml:space="preserve">    食品安全监管</t>
  </si>
  <si>
    <t xml:space="preserve">    2013899</t>
  </si>
  <si>
    <t xml:space="preserve">    其他市场监督管理事务</t>
  </si>
  <si>
    <t xml:space="preserve">    2013802</t>
  </si>
  <si>
    <t xml:space="preserve">    一般行政管理事务</t>
  </si>
  <si>
    <t xml:space="preserve">  20199</t>
  </si>
  <si>
    <t xml:space="preserve">  其他一般公共服务支出</t>
  </si>
  <si>
    <t xml:space="preserve">    2019999</t>
  </si>
  <si>
    <t xml:space="preserve">    其他一般公共服务支出</t>
  </si>
  <si>
    <t>203</t>
  </si>
  <si>
    <t>国防支出</t>
  </si>
  <si>
    <t xml:space="preserve">  20306</t>
  </si>
  <si>
    <t xml:space="preserve">  国防动员</t>
  </si>
  <si>
    <t xml:space="preserve">    2030699</t>
  </si>
  <si>
    <t xml:space="preserve">    其他国防动员支出</t>
  </si>
  <si>
    <t xml:space="preserve">    2030601</t>
  </si>
  <si>
    <t xml:space="preserve">    兵役征集</t>
  </si>
  <si>
    <t xml:space="preserve">    2030605</t>
  </si>
  <si>
    <t xml:space="preserve">    国防教育</t>
  </si>
  <si>
    <t xml:space="preserve">    2030608</t>
  </si>
  <si>
    <t xml:space="preserve">    边海防</t>
  </si>
  <si>
    <t xml:space="preserve">    2030607</t>
  </si>
  <si>
    <t xml:space="preserve">    民兵</t>
  </si>
  <si>
    <t xml:space="preserve">  20399</t>
  </si>
  <si>
    <t xml:space="preserve">  其他国防支出</t>
  </si>
  <si>
    <t xml:space="preserve">    2039999</t>
  </si>
  <si>
    <t xml:space="preserve">    其他国防支出</t>
  </si>
  <si>
    <t>204</t>
  </si>
  <si>
    <t>公共安全支出</t>
  </si>
  <si>
    <t xml:space="preserve">  20401</t>
  </si>
  <si>
    <t xml:space="preserve">  武装警察部队</t>
  </si>
  <si>
    <t xml:space="preserve">    2040101</t>
  </si>
  <si>
    <t xml:space="preserve">    武装警察部队</t>
  </si>
  <si>
    <t xml:space="preserve">  20402</t>
  </si>
  <si>
    <t xml:space="preserve">  公安</t>
  </si>
  <si>
    <t xml:space="preserve">    2040299</t>
  </si>
  <si>
    <t xml:space="preserve">    其他公安支出</t>
  </si>
  <si>
    <t xml:space="preserve">    2040201</t>
  </si>
  <si>
    <t xml:space="preserve">    行政运行（公安）</t>
  </si>
  <si>
    <t xml:space="preserve">    2040202</t>
  </si>
  <si>
    <t xml:space="preserve">    一般行政管理事务（公安）</t>
  </si>
  <si>
    <t xml:space="preserve">  20404</t>
  </si>
  <si>
    <t xml:space="preserve">  检察</t>
  </si>
  <si>
    <t xml:space="preserve">    2040401</t>
  </si>
  <si>
    <t xml:space="preserve">    行政运行（检察）</t>
  </si>
  <si>
    <t xml:space="preserve">    2040499</t>
  </si>
  <si>
    <t xml:space="preserve">    其他检察支出</t>
  </si>
  <si>
    <t xml:space="preserve">  20405</t>
  </si>
  <si>
    <t xml:space="preserve">  法院</t>
  </si>
  <si>
    <t xml:space="preserve">    2040599</t>
  </si>
  <si>
    <t xml:space="preserve">    其他法院支出</t>
  </si>
  <si>
    <t xml:space="preserve">    2040501</t>
  </si>
  <si>
    <t xml:space="preserve">    行政运行（法院）</t>
  </si>
  <si>
    <t xml:space="preserve">  20406</t>
  </si>
  <si>
    <t xml:space="preserve">  司法</t>
  </si>
  <si>
    <t xml:space="preserve">    2040605</t>
  </si>
  <si>
    <t xml:space="preserve">    普法宣传</t>
  </si>
  <si>
    <t xml:space="preserve">    2040699</t>
  </si>
  <si>
    <t xml:space="preserve">    其他司法支出</t>
  </si>
  <si>
    <t xml:space="preserve">    2040612</t>
  </si>
  <si>
    <t xml:space="preserve">    法制建设</t>
  </si>
  <si>
    <t xml:space="preserve">    2040607</t>
  </si>
  <si>
    <t xml:space="preserve">    公共法律服务</t>
  </si>
  <si>
    <t xml:space="preserve">    2040602</t>
  </si>
  <si>
    <t xml:space="preserve">    一般行政管理事务（司法）</t>
  </si>
  <si>
    <t xml:space="preserve">    2040610</t>
  </si>
  <si>
    <t xml:space="preserve">    社区矫正</t>
  </si>
  <si>
    <t xml:space="preserve">    2040601</t>
  </si>
  <si>
    <t xml:space="preserve">    行政运行（司法）</t>
  </si>
  <si>
    <t xml:space="preserve">    2040604</t>
  </si>
  <si>
    <t xml:space="preserve">    基层司法业务</t>
  </si>
  <si>
    <t xml:space="preserve">  20499</t>
  </si>
  <si>
    <t xml:space="preserve">  其他公共安全支出</t>
  </si>
  <si>
    <t xml:space="preserve">    2049999</t>
  </si>
  <si>
    <t xml:space="preserve">    其他公共安全支出</t>
  </si>
  <si>
    <t>205</t>
  </si>
  <si>
    <t>教育支出</t>
  </si>
  <si>
    <t xml:space="preserve">  20501</t>
  </si>
  <si>
    <t xml:space="preserve">  教育管理事务</t>
  </si>
  <si>
    <t xml:space="preserve">    2050101</t>
  </si>
  <si>
    <t xml:space="preserve">    行政运行（教育管理事务）</t>
  </si>
  <si>
    <t xml:space="preserve">    2050199</t>
  </si>
  <si>
    <t xml:space="preserve">    其他教育管理事务支出</t>
  </si>
  <si>
    <t xml:space="preserve">    2050102</t>
  </si>
  <si>
    <t xml:space="preserve">    一般行政管理事务（教育管理事务）</t>
  </si>
  <si>
    <t xml:space="preserve">  20502</t>
  </si>
  <si>
    <t xml:space="preserve">  普通教育</t>
  </si>
  <si>
    <t xml:space="preserve">    2050205</t>
  </si>
  <si>
    <t xml:space="preserve">    高等教育</t>
  </si>
  <si>
    <t xml:space="preserve">    2050203</t>
  </si>
  <si>
    <t xml:space="preserve">    初中教育</t>
  </si>
  <si>
    <t xml:space="preserve">    2050299</t>
  </si>
  <si>
    <t xml:space="preserve">    其他普通教育支出</t>
  </si>
  <si>
    <t xml:space="preserve">    2050202</t>
  </si>
  <si>
    <t xml:space="preserve">    小学教育</t>
  </si>
  <si>
    <t xml:space="preserve">    2050201</t>
  </si>
  <si>
    <t xml:space="preserve">    学前教育</t>
  </si>
  <si>
    <t xml:space="preserve">    2050204</t>
  </si>
  <si>
    <t xml:space="preserve">    高中教育</t>
  </si>
  <si>
    <t xml:space="preserve">  20503</t>
  </si>
  <si>
    <t xml:space="preserve">  职业教育</t>
  </si>
  <si>
    <t xml:space="preserve">    2050303</t>
  </si>
  <si>
    <t xml:space="preserve">    技校教育</t>
  </si>
  <si>
    <t xml:space="preserve">    2050305</t>
  </si>
  <si>
    <t xml:space="preserve">    高等职业教育</t>
  </si>
  <si>
    <t xml:space="preserve">    2050302</t>
  </si>
  <si>
    <t xml:space="preserve">    中等职业教育</t>
  </si>
  <si>
    <t xml:space="preserve">  20505</t>
  </si>
  <si>
    <t xml:space="preserve">  广播电视教育</t>
  </si>
  <si>
    <t xml:space="preserve">    2050501</t>
  </si>
  <si>
    <t xml:space="preserve">    广播电视学校</t>
  </si>
  <si>
    <t xml:space="preserve">    2050599</t>
  </si>
  <si>
    <t xml:space="preserve">    其他广播电视教育支出</t>
  </si>
  <si>
    <t xml:space="preserve">  20507</t>
  </si>
  <si>
    <t xml:space="preserve">  特殊教育</t>
  </si>
  <si>
    <t xml:space="preserve">    2050701</t>
  </si>
  <si>
    <t xml:space="preserve">    特殊学校教育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</si>
  <si>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</si>
  <si>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</si>
  <si>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</si>
  <si>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</si>
  <si>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2050803</t>
  </si>
  <si>
    <t xml:space="preserve">    培训支出</t>
  </si>
  <si>
    <t xml:space="preserve">    2050801</t>
  </si>
  <si>
    <t xml:space="preserve">    教师进修</t>
  </si>
  <si>
    <t xml:space="preserve">  20509</t>
  </si>
  <si>
    <t xml:space="preserve">  教育费附加安排的支出</t>
  </si>
  <si>
    <t xml:space="preserve">    2050999</t>
  </si>
  <si>
    <t xml:space="preserve">    其他教育费附加安排的支出</t>
  </si>
  <si>
    <t xml:space="preserve">  20599</t>
  </si>
  <si>
    <t xml:space="preserve">  其他教育支出</t>
  </si>
  <si>
    <t xml:space="preserve">    2059999</t>
  </si>
  <si>
    <t xml:space="preserve">    其他教育支出</t>
  </si>
  <si>
    <t>206</t>
  </si>
  <si>
    <t>科学技术支出</t>
  </si>
  <si>
    <t xml:space="preserve">  20604</t>
  </si>
  <si>
    <t xml:space="preserve">  技术研究与开发</t>
  </si>
  <si>
    <t xml:space="preserve">    2060499</t>
  </si>
  <si>
    <t xml:space="preserve">    其他技术研究与开发支出</t>
  </si>
  <si>
    <t xml:space="preserve">  20607</t>
  </si>
  <si>
    <t xml:space="preserve">  科学技术普及</t>
  </si>
  <si>
    <t xml:space="preserve">    2060701</t>
  </si>
  <si>
    <t xml:space="preserve">    机构运行（科学技术普及）</t>
  </si>
  <si>
    <t xml:space="preserve">    2060799</t>
  </si>
  <si>
    <t xml:space="preserve">    其他科学技术普及支出</t>
  </si>
  <si>
    <t xml:space="preserve">  其他科学技术支出</t>
  </si>
  <si>
    <t xml:space="preserve">    其他科学技术支出</t>
  </si>
  <si>
    <t>207</t>
  </si>
  <si>
    <t>文化旅游体育与传媒支出</t>
  </si>
  <si>
    <t xml:space="preserve">  20701</t>
  </si>
  <si>
    <t xml:space="preserve">  文化和旅游</t>
  </si>
  <si>
    <t xml:space="preserve">    2070113</t>
  </si>
  <si>
    <t xml:space="preserve">    旅游宣传</t>
  </si>
  <si>
    <t xml:space="preserve">    2070104</t>
  </si>
  <si>
    <t xml:space="preserve">    图书馆</t>
  </si>
  <si>
    <t xml:space="preserve">    2070109</t>
  </si>
  <si>
    <t xml:space="preserve">    群众文化</t>
  </si>
  <si>
    <t xml:space="preserve">    2070102</t>
  </si>
  <si>
    <t xml:space="preserve">    一般行政管理事务（文化）</t>
  </si>
  <si>
    <t xml:space="preserve">    2070199</t>
  </si>
  <si>
    <t xml:space="preserve">    其他文化和旅游支出</t>
  </si>
  <si>
    <t xml:space="preserve">    2070101</t>
  </si>
  <si>
    <t xml:space="preserve">    行政运行（文化）</t>
  </si>
  <si>
    <t xml:space="preserve">  20702</t>
  </si>
  <si>
    <t xml:space="preserve">  文物</t>
  </si>
  <si>
    <t xml:space="preserve">    2070205</t>
  </si>
  <si>
    <t xml:space="preserve">    博物馆</t>
  </si>
  <si>
    <t xml:space="preserve">    文物保护</t>
  </si>
  <si>
    <t xml:space="preserve">  20703</t>
  </si>
  <si>
    <t xml:space="preserve">  体育</t>
  </si>
  <si>
    <t xml:space="preserve">    2070302</t>
  </si>
  <si>
    <t xml:space="preserve">    一般行政管理事务（体育）</t>
  </si>
  <si>
    <t xml:space="preserve">    2070306</t>
  </si>
  <si>
    <t xml:space="preserve">    体育训练</t>
  </si>
  <si>
    <t xml:space="preserve">    2070301</t>
  </si>
  <si>
    <t xml:space="preserve">    行政运行（体育）</t>
  </si>
  <si>
    <t xml:space="preserve">    2070307</t>
  </si>
  <si>
    <t xml:space="preserve">    体育场馆</t>
  </si>
  <si>
    <t xml:space="preserve">    2070308</t>
  </si>
  <si>
    <t xml:space="preserve">    群众体育</t>
  </si>
  <si>
    <t xml:space="preserve">    2070305</t>
  </si>
  <si>
    <t xml:space="preserve">    体育竞赛</t>
  </si>
  <si>
    <t xml:space="preserve">    2070399</t>
  </si>
  <si>
    <t xml:space="preserve">    其他体育支出</t>
  </si>
  <si>
    <t xml:space="preserve">  20706</t>
  </si>
  <si>
    <t xml:space="preserve">  新闻出版电影</t>
  </si>
  <si>
    <t xml:space="preserve">    2070601</t>
  </si>
  <si>
    <t xml:space="preserve">    2070699</t>
  </si>
  <si>
    <t xml:space="preserve">    其他新闻出版电影支出</t>
  </si>
  <si>
    <t xml:space="preserve">    2070602</t>
  </si>
  <si>
    <t xml:space="preserve">    2070605</t>
  </si>
  <si>
    <t xml:space="preserve">    出版发行</t>
  </si>
  <si>
    <t xml:space="preserve">  20708</t>
  </si>
  <si>
    <t xml:space="preserve">  广播电视</t>
  </si>
  <si>
    <t xml:space="preserve">    2070899</t>
  </si>
  <si>
    <t xml:space="preserve">    其他广播电视支出</t>
  </si>
  <si>
    <t xml:space="preserve">  20799</t>
  </si>
  <si>
    <t xml:space="preserve">  其他文化旅游体育与传媒支出</t>
  </si>
  <si>
    <t xml:space="preserve">    2079999</t>
  </si>
  <si>
    <t xml:space="preserve">    其他文化旅游体育与传媒支出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</si>
  <si>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</si>
  <si>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</si>
  <si>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</si>
  <si>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</si>
  <si>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2080199</t>
  </si>
  <si>
    <t xml:space="preserve">    其他人力资源和社会保障管理事务支出</t>
  </si>
  <si>
    <t xml:space="preserve">    2080112</t>
  </si>
  <si>
    <t xml:space="preserve">    劳动人事争议调解仲裁</t>
  </si>
  <si>
    <t xml:space="preserve">    2080102</t>
  </si>
  <si>
    <t xml:space="preserve">    一般行政管理事务（人力资源和社会保障管理事务）</t>
  </si>
  <si>
    <t xml:space="preserve">    2080107</t>
  </si>
  <si>
    <t xml:space="preserve">    社会保险业务管理事务</t>
  </si>
  <si>
    <t xml:space="preserve">    2080101</t>
  </si>
  <si>
    <t xml:space="preserve">    行政运行（人力资源和社会保障管理事务）</t>
  </si>
  <si>
    <t xml:space="preserve">    2080105</t>
  </si>
  <si>
    <t xml:space="preserve">    劳动保障监察</t>
  </si>
  <si>
    <t xml:space="preserve">    2080106</t>
  </si>
  <si>
    <t xml:space="preserve">    就业管理事务</t>
  </si>
  <si>
    <t xml:space="preserve">  20802</t>
  </si>
  <si>
    <t xml:space="preserve">  民政管理事务</t>
  </si>
  <si>
    <t xml:space="preserve">    2080206</t>
  </si>
  <si>
    <t xml:space="preserve">    社会组织管理</t>
  </si>
  <si>
    <t xml:space="preserve">    2080202</t>
  </si>
  <si>
    <t xml:space="preserve">    一般行政管理事务（民政管理事务）</t>
  </si>
  <si>
    <t xml:space="preserve">    2080208</t>
  </si>
  <si>
    <t xml:space="preserve">    基层政权建设和社区治理</t>
  </si>
  <si>
    <t xml:space="preserve">    2080299</t>
  </si>
  <si>
    <t xml:space="preserve">    其他民政管理事务支出</t>
  </si>
  <si>
    <t xml:space="preserve">    2080207</t>
  </si>
  <si>
    <t xml:space="preserve">    行政区划和地名管理</t>
  </si>
  <si>
    <t xml:space="preserve">    2080201</t>
  </si>
  <si>
    <t xml:space="preserve">    行政运行（民政管理事务）</t>
  </si>
  <si>
    <t xml:space="preserve">  20805</t>
  </si>
  <si>
    <t xml:space="preserve">  行政事业单位养老支出</t>
  </si>
  <si>
    <t xml:space="preserve">    2080599</t>
  </si>
  <si>
    <t xml:space="preserve">    其他行政事业单位养老支出</t>
  </si>
  <si>
    <t xml:space="preserve">    2080502</t>
  </si>
  <si>
    <t xml:space="preserve">    事业单位离退休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</si>
  <si>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</si>
  <si>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</si>
  <si>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</si>
  <si>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</si>
  <si>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</si>
  <si>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</si>
  <si>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就业补助</t>
  </si>
  <si>
    <t xml:space="preserve">    就业创业服务补贴</t>
  </si>
  <si>
    <t xml:space="preserve">    其他就业补助支出</t>
  </si>
  <si>
    <t xml:space="preserve">  20808</t>
  </si>
  <si>
    <t xml:space="preserve">  抚恤</t>
  </si>
  <si>
    <t xml:space="preserve">    2080804</t>
  </si>
  <si>
    <t xml:space="preserve">    优抚事业单位支出</t>
  </si>
  <si>
    <t xml:space="preserve">    2080803</t>
  </si>
  <si>
    <t xml:space="preserve">    在乡复员、退伍军人生活补助</t>
  </si>
  <si>
    <t xml:space="preserve">    2080802</t>
  </si>
  <si>
    <t xml:space="preserve">    伤残抚恤</t>
  </si>
  <si>
    <t xml:space="preserve">    2080806</t>
  </si>
  <si>
    <t xml:space="preserve">    农村籍退役士兵老年生活补助</t>
  </si>
  <si>
    <t xml:space="preserve">    2080899</t>
  </si>
  <si>
    <t xml:space="preserve">    其他优抚支出</t>
  </si>
  <si>
    <t xml:space="preserve">    2080805</t>
  </si>
  <si>
    <t xml:space="preserve">    义务兵优待</t>
  </si>
  <si>
    <t xml:space="preserve">    2080801</t>
  </si>
  <si>
    <t xml:space="preserve">    死亡抚恤</t>
  </si>
  <si>
    <t xml:space="preserve">  20809</t>
  </si>
  <si>
    <t xml:space="preserve">  退役安置</t>
  </si>
  <si>
    <t xml:space="preserve">    2080905</t>
  </si>
  <si>
    <t xml:space="preserve">    军队转业干部安置</t>
  </si>
  <si>
    <t xml:space="preserve">    2080999</t>
  </si>
  <si>
    <t xml:space="preserve">    其他退役安置支出</t>
  </si>
  <si>
    <t xml:space="preserve">    2080901</t>
  </si>
  <si>
    <t xml:space="preserve">    退役士兵安置</t>
  </si>
  <si>
    <t xml:space="preserve">    退役士兵管理教育</t>
  </si>
  <si>
    <t xml:space="preserve">    2080903</t>
  </si>
  <si>
    <t xml:space="preserve">    军队移交政府离退休干部管理机构</t>
  </si>
  <si>
    <t xml:space="preserve">  20810</t>
  </si>
  <si>
    <t xml:space="preserve">  社会福利</t>
  </si>
  <si>
    <t xml:space="preserve">    2081005</t>
  </si>
  <si>
    <t xml:space="preserve">    社会福利事业单位</t>
  </si>
  <si>
    <t xml:space="preserve">    2081004</t>
  </si>
  <si>
    <t xml:space="preserve">    殡葬</t>
  </si>
  <si>
    <t xml:space="preserve">    2081001</t>
  </si>
  <si>
    <t xml:space="preserve">    儿童福利</t>
  </si>
  <si>
    <t xml:space="preserve">    2081099</t>
  </si>
  <si>
    <t xml:space="preserve">    其他社会福利支出</t>
  </si>
  <si>
    <t xml:space="preserve">    2081002</t>
  </si>
  <si>
    <t xml:space="preserve">    老年福利</t>
  </si>
  <si>
    <t xml:space="preserve">    2081006</t>
  </si>
  <si>
    <t xml:space="preserve">    养老服务</t>
  </si>
  <si>
    <t xml:space="preserve">  20811</t>
  </si>
  <si>
    <t xml:space="preserve">  残疾人事业</t>
  </si>
  <si>
    <t xml:space="preserve">    2081104</t>
  </si>
  <si>
    <t xml:space="preserve">    残疾人康复</t>
  </si>
  <si>
    <t xml:space="preserve">    2081105</t>
  </si>
  <si>
    <t xml:space="preserve">    残疾人就业和扶贫</t>
  </si>
  <si>
    <t xml:space="preserve">    2081102</t>
  </si>
  <si>
    <t xml:space="preserve">    一般行政管理事务（残疾人事业）</t>
  </si>
  <si>
    <t xml:space="preserve">    2081199</t>
  </si>
  <si>
    <t xml:space="preserve">    其他残疾人事业支出</t>
  </si>
  <si>
    <t xml:space="preserve">    2081101</t>
  </si>
  <si>
    <t xml:space="preserve">    行政运行（残疾人事业）</t>
  </si>
  <si>
    <t xml:space="preserve">    2081107</t>
  </si>
  <si>
    <t xml:space="preserve">    残疾人生活和护理补贴</t>
  </si>
  <si>
    <t xml:space="preserve">  20819</t>
  </si>
  <si>
    <t xml:space="preserve">  最低生活保障</t>
  </si>
  <si>
    <t xml:space="preserve">    2081901</t>
  </si>
  <si>
    <t xml:space="preserve">    城市最低生活保障金支出</t>
  </si>
  <si>
    <t xml:space="preserve">    2081902</t>
  </si>
  <si>
    <t xml:space="preserve">    农村最低生活保障金支出</t>
  </si>
  <si>
    <t xml:space="preserve">  20820</t>
  </si>
  <si>
    <t xml:space="preserve">  临时救助</t>
  </si>
  <si>
    <t xml:space="preserve">    2082002</t>
  </si>
  <si>
    <t xml:space="preserve">    流浪乞讨人员救助支出</t>
  </si>
  <si>
    <t xml:space="preserve">    2082001</t>
  </si>
  <si>
    <t xml:space="preserve">    临时救助支出</t>
  </si>
  <si>
    <t xml:space="preserve">  20821</t>
  </si>
  <si>
    <t xml:space="preserve">  特困人员救助供养</t>
  </si>
  <si>
    <t xml:space="preserve">    2082101</t>
  </si>
  <si>
    <t xml:space="preserve">    城市特困人员救助供养支出</t>
  </si>
  <si>
    <t xml:space="preserve">    2082102</t>
  </si>
  <si>
    <t xml:space="preserve">    农村特困人员救助供养支出</t>
  </si>
  <si>
    <t xml:space="preserve">  20825</t>
  </si>
  <si>
    <t xml:space="preserve">  其他生活救助</t>
  </si>
  <si>
    <t xml:space="preserve">    2082502</t>
  </si>
  <si>
    <t xml:space="preserve">    其他农村生活救助</t>
  </si>
  <si>
    <t xml:space="preserve">  20826</t>
  </si>
  <si>
    <t xml:space="preserve">  财政对基本养老保险基金的补助</t>
  </si>
  <si>
    <t xml:space="preserve">    2082602</t>
  </si>
  <si>
    <t xml:space="preserve">    财政对城乡居民基本养老保险基金的补助</t>
  </si>
  <si>
    <t xml:space="preserve">  20827</t>
  </si>
  <si>
    <t xml:space="preserve">  财政对其他社会保险基金的补助</t>
  </si>
  <si>
    <t xml:space="preserve">    2082799</t>
  </si>
  <si>
    <t xml:space="preserve">    其他财政对社会保险基金的补助</t>
  </si>
  <si>
    <t xml:space="preserve">  20828</t>
  </si>
  <si>
    <t xml:space="preserve">  退役军人管理事务</t>
  </si>
  <si>
    <t xml:space="preserve">    2082899</t>
  </si>
  <si>
    <t xml:space="preserve">    其他退役军人事务管理支出</t>
  </si>
  <si>
    <t xml:space="preserve">    2082801</t>
  </si>
  <si>
    <t xml:space="preserve">    2082850</t>
  </si>
  <si>
    <t xml:space="preserve">    事业运行</t>
  </si>
  <si>
    <t xml:space="preserve">    2082802</t>
  </si>
  <si>
    <t xml:space="preserve">    2082804</t>
  </si>
  <si>
    <t xml:space="preserve">    拥军优属</t>
  </si>
  <si>
    <t xml:space="preserve">  财政代缴社会保险费支出</t>
  </si>
  <si>
    <t xml:space="preserve">    财政代缴城乡居民基本养老保险支出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</si>
  <si>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</si>
  <si>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</si>
  <si>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</si>
  <si>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</si>
  <si>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</si>
  <si>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</si>
  <si>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</si>
  <si>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</si>
  <si>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 2100199</t>
  </si>
  <si>
    <t xml:space="preserve">    其他卫生健康管理事务支出</t>
  </si>
  <si>
    <t xml:space="preserve">    2100101</t>
  </si>
  <si>
    <t xml:space="preserve">    行政运行（医疗卫生管理事务）</t>
  </si>
  <si>
    <t xml:space="preserve">    2100102</t>
  </si>
  <si>
    <t xml:space="preserve">    一般行政管理事务（医疗卫生管理事务）</t>
  </si>
  <si>
    <t xml:space="preserve">  21002</t>
  </si>
  <si>
    <t xml:space="preserve">  公立医院</t>
  </si>
  <si>
    <t xml:space="preserve">    2100202</t>
  </si>
  <si>
    <t xml:space="preserve">    中医（民族）医院</t>
  </si>
  <si>
    <t xml:space="preserve">    传染病医院</t>
  </si>
  <si>
    <t xml:space="preserve">    2100208</t>
  </si>
  <si>
    <t xml:space="preserve">    其他专科医院</t>
  </si>
  <si>
    <t xml:space="preserve">    2100206</t>
  </si>
  <si>
    <t xml:space="preserve">    妇幼保健医院</t>
  </si>
  <si>
    <t xml:space="preserve">    2100299</t>
  </si>
  <si>
    <t xml:space="preserve">    其他公立医院支出</t>
  </si>
  <si>
    <t xml:space="preserve">  21003</t>
  </si>
  <si>
    <t xml:space="preserve">  基层医疗卫生机构</t>
  </si>
  <si>
    <t xml:space="preserve">    2100399</t>
  </si>
  <si>
    <t xml:space="preserve">    其他基层医疗卫生机构支出</t>
  </si>
  <si>
    <t xml:space="preserve">    2100302</t>
  </si>
  <si>
    <t xml:space="preserve">    乡镇卫生院</t>
  </si>
  <si>
    <t xml:space="preserve">    2100301</t>
  </si>
  <si>
    <t xml:space="preserve">    城市社区卫生机构</t>
  </si>
  <si>
    <t xml:space="preserve">  21004</t>
  </si>
  <si>
    <t xml:space="preserve">  公共卫生</t>
  </si>
  <si>
    <t xml:space="preserve">    2100408</t>
  </si>
  <si>
    <t xml:space="preserve">    基本公共卫生服务</t>
  </si>
  <si>
    <t xml:space="preserve">    2100499</t>
  </si>
  <si>
    <t xml:space="preserve">    其他公共卫生支出</t>
  </si>
  <si>
    <t xml:space="preserve">    2100403</t>
  </si>
  <si>
    <t xml:space="preserve">    妇幼保健机构</t>
  </si>
  <si>
    <t xml:space="preserve">    2100409</t>
  </si>
  <si>
    <t xml:space="preserve">    重大公共卫生服务</t>
  </si>
  <si>
    <t xml:space="preserve">    2100407</t>
  </si>
  <si>
    <t xml:space="preserve">    其他专业公共卫生机构</t>
  </si>
  <si>
    <t xml:space="preserve">    2100402</t>
  </si>
  <si>
    <t xml:space="preserve">    卫生监督机构</t>
  </si>
  <si>
    <t xml:space="preserve">    2100406</t>
  </si>
  <si>
    <t xml:space="preserve">    采供血机构</t>
  </si>
  <si>
    <t xml:space="preserve">    2100401</t>
  </si>
  <si>
    <t xml:space="preserve">    疾病预防控制机构</t>
  </si>
  <si>
    <t xml:space="preserve">  21007</t>
  </si>
  <si>
    <t xml:space="preserve">  计划生育事务</t>
  </si>
  <si>
    <t xml:space="preserve">    2100799</t>
  </si>
  <si>
    <t xml:space="preserve">    其他计划生育事务支出</t>
  </si>
  <si>
    <t xml:space="preserve">  21011</t>
  </si>
  <si>
    <t xml:space="preserve">  行政事业单位医疗</t>
  </si>
  <si>
    <t xml:space="preserve">    2101199</t>
  </si>
  <si>
    <t xml:space="preserve">    其他行政事业单位医疗支出</t>
  </si>
  <si>
    <t xml:space="preserve">    2101102</t>
  </si>
  <si>
    <t xml:space="preserve">    事业单位医疗</t>
  </si>
  <si>
    <t xml:space="preserve">    2101101</t>
  </si>
  <si>
    <t xml:space="preserve">    行政单位医疗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</si>
  <si>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</si>
  <si>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</si>
  <si>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</si>
  <si>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</si>
  <si>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 xml:space="preserve">  21013</t>
  </si>
  <si>
    <t xml:space="preserve">  医疗救助</t>
  </si>
  <si>
    <t xml:space="preserve">    2101399</t>
  </si>
  <si>
    <t xml:space="preserve">    其他医疗救助支出</t>
  </si>
  <si>
    <t xml:space="preserve">    2101301</t>
  </si>
  <si>
    <t xml:space="preserve">    城乡医疗救助</t>
  </si>
  <si>
    <t xml:space="preserve">  21014</t>
  </si>
  <si>
    <t xml:space="preserve">  优抚对象医疗</t>
  </si>
  <si>
    <t xml:space="preserve">    2101401</t>
  </si>
  <si>
    <t xml:space="preserve">    优抚对象医疗补助</t>
  </si>
  <si>
    <t xml:space="preserve">  21015</t>
  </si>
  <si>
    <t xml:space="preserve">  医疗保障管理事务</t>
  </si>
  <si>
    <t xml:space="preserve">    2101506</t>
  </si>
  <si>
    <t xml:space="preserve">    医疗保障经办事务</t>
  </si>
  <si>
    <t xml:space="preserve">    2101501</t>
  </si>
  <si>
    <t xml:space="preserve">    2101599</t>
  </si>
  <si>
    <t xml:space="preserve">    其他医疗保障管理事务支出</t>
  </si>
  <si>
    <t xml:space="preserve">    2101502</t>
  </si>
  <si>
    <t xml:space="preserve">  21099</t>
  </si>
  <si>
    <t xml:space="preserve">  其他卫生健康支出</t>
  </si>
  <si>
    <t xml:space="preserve">    2109999</t>
  </si>
  <si>
    <t xml:space="preserve">    其他卫生健康支出</t>
  </si>
  <si>
    <t>211</t>
  </si>
  <si>
    <t>节能环保支出</t>
  </si>
  <si>
    <t xml:space="preserve">  21101</t>
  </si>
  <si>
    <t xml:space="preserve">  环境保护管理事务</t>
  </si>
  <si>
    <t xml:space="preserve">    2110199</t>
  </si>
  <si>
    <t xml:space="preserve">    其他环境保护管理事务支出</t>
  </si>
  <si>
    <t xml:space="preserve">  21103</t>
  </si>
  <si>
    <t xml:space="preserve">  污染防治</t>
  </si>
  <si>
    <t xml:space="preserve">    2110302</t>
  </si>
  <si>
    <t xml:space="preserve">    水体</t>
  </si>
  <si>
    <t xml:space="preserve">    固体废物与化学品</t>
  </si>
  <si>
    <t xml:space="preserve">    其他污染防治支出</t>
  </si>
  <si>
    <t xml:space="preserve">  循环经济</t>
  </si>
  <si>
    <t xml:space="preserve">    循环经济</t>
  </si>
  <si>
    <t>212</t>
  </si>
  <si>
    <t>城乡社区支出</t>
  </si>
  <si>
    <t xml:space="preserve">  21201</t>
  </si>
  <si>
    <t xml:space="preserve">  城乡社区管理事务</t>
  </si>
  <si>
    <t xml:space="preserve">    2120104</t>
  </si>
  <si>
    <t xml:space="preserve">    城管执法</t>
  </si>
  <si>
    <t xml:space="preserve">    2120199</t>
  </si>
  <si>
    <t xml:space="preserve">    其他城乡社区管理事务支出</t>
  </si>
  <si>
    <t xml:space="preserve">    2120102</t>
  </si>
  <si>
    <t xml:space="preserve">    一般行政管理事务（城乡社区管理事务）</t>
  </si>
  <si>
    <t xml:space="preserve">    2120101</t>
  </si>
  <si>
    <t xml:space="preserve">    行政运行（城乡社区管理事务）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</si>
  <si>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</si>
  <si>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</si>
  <si>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</si>
  <si>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</si>
  <si>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</si>
  <si>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</si>
  <si>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</si>
  <si>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</si>
  <si>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 xml:space="preserve">  21299</t>
  </si>
  <si>
    <t xml:space="preserve">  其他城乡社区支出</t>
  </si>
  <si>
    <t xml:space="preserve">    2129999</t>
  </si>
  <si>
    <t xml:space="preserve">    他城乡社区支出</t>
  </si>
  <si>
    <t>213</t>
  </si>
  <si>
    <t>农林水支出</t>
  </si>
  <si>
    <t xml:space="preserve">  21301</t>
  </si>
  <si>
    <t xml:space="preserve">  农业农村</t>
  </si>
  <si>
    <t xml:space="preserve">    2130142</t>
  </si>
  <si>
    <t xml:space="preserve">    农村道路建设</t>
  </si>
  <si>
    <t xml:space="preserve">    2130199</t>
  </si>
  <si>
    <t xml:space="preserve">    其他农业农村支出</t>
  </si>
  <si>
    <t xml:space="preserve">    2130101</t>
  </si>
  <si>
    <t xml:space="preserve">    行政运行（农业）</t>
  </si>
  <si>
    <t xml:space="preserve">    2130104</t>
  </si>
  <si>
    <t xml:space="preserve">    事业运行（农业）</t>
  </si>
  <si>
    <t xml:space="preserve">    2130102</t>
  </si>
  <si>
    <t xml:space="preserve">    一般行政管理事务（农业）</t>
  </si>
  <si>
    <t xml:space="preserve">    2130122</t>
  </si>
  <si>
    <t xml:space="preserve">    农业生产发展</t>
  </si>
  <si>
    <t xml:space="preserve">    病虫害控制</t>
  </si>
  <si>
    <t xml:space="preserve">    农业资源保护修复与利用</t>
  </si>
  <si>
    <t xml:space="preserve">    成品油价格改革对渔业的补贴</t>
  </si>
  <si>
    <t xml:space="preserve">    农田建设</t>
  </si>
  <si>
    <t xml:space="preserve">    2130106</t>
  </si>
  <si>
    <t xml:space="preserve">    科技转化与推广服务</t>
  </si>
  <si>
    <t xml:space="preserve">  21302</t>
  </si>
  <si>
    <t xml:space="preserve">  林业和草原</t>
  </si>
  <si>
    <t xml:space="preserve">    2130201</t>
  </si>
  <si>
    <t xml:space="preserve">    行政运行（林业）</t>
  </si>
  <si>
    <t xml:space="preserve">    2130209</t>
  </si>
  <si>
    <t xml:space="preserve">    森林生态效益补偿</t>
  </si>
  <si>
    <t xml:space="preserve">    2130234</t>
  </si>
  <si>
    <t xml:space="preserve">    林业草原防灾减灾</t>
  </si>
  <si>
    <t xml:space="preserve">    2130207</t>
  </si>
  <si>
    <t xml:space="preserve">    森林资源管理</t>
  </si>
  <si>
    <t xml:space="preserve">    2130213</t>
  </si>
  <si>
    <t xml:space="preserve">    执法与监督</t>
  </si>
  <si>
    <t xml:space="preserve">    2130299</t>
  </si>
  <si>
    <t xml:space="preserve">    其他林业和草原支出</t>
  </si>
  <si>
    <t xml:space="preserve">    2130211</t>
  </si>
  <si>
    <t xml:space="preserve">    动植物保护</t>
  </si>
  <si>
    <t xml:space="preserve">  21303</t>
  </si>
  <si>
    <t xml:space="preserve">  水利</t>
  </si>
  <si>
    <t xml:space="preserve">    2130399</t>
  </si>
  <si>
    <t xml:space="preserve">    其他水利支出</t>
  </si>
  <si>
    <t xml:space="preserve">    2130302</t>
  </si>
  <si>
    <t xml:space="preserve">    一般行政管理事务（水利）</t>
  </si>
  <si>
    <t xml:space="preserve">    水利建设征地及移民支出</t>
  </si>
  <si>
    <t xml:space="preserve">    水利工程建设</t>
  </si>
  <si>
    <t xml:space="preserve">    抗旱</t>
  </si>
  <si>
    <t xml:space="preserve">    大中型水库移民后期扶持专项支出</t>
  </si>
  <si>
    <t xml:space="preserve">    2130310</t>
  </si>
  <si>
    <t xml:space="preserve">    水土保持（水利）</t>
  </si>
  <si>
    <t xml:space="preserve">    2130301</t>
  </si>
  <si>
    <t xml:space="preserve">    行政运行（水利）</t>
  </si>
  <si>
    <t xml:space="preserve">  21305</t>
  </si>
  <si>
    <t xml:space="preserve">  扶贫</t>
  </si>
  <si>
    <t xml:space="preserve">    2130599</t>
  </si>
  <si>
    <t xml:space="preserve">    其他扶贫支出</t>
  </si>
  <si>
    <t xml:space="preserve">    2130502</t>
  </si>
  <si>
    <t xml:space="preserve">    一般行政管理事务（扶贫）</t>
  </si>
  <si>
    <t xml:space="preserve">    2130504</t>
  </si>
  <si>
    <t xml:space="preserve">    农村基础设施建设</t>
  </si>
  <si>
    <t xml:space="preserve">  21307</t>
  </si>
  <si>
    <t xml:space="preserve">  农村综合改革</t>
  </si>
  <si>
    <t xml:space="preserve">    2130706</t>
  </si>
  <si>
    <t xml:space="preserve">    对村集体经济组织的补助</t>
  </si>
  <si>
    <t xml:space="preserve">    国有农场办社会职能改革补助</t>
  </si>
  <si>
    <t xml:space="preserve">    对村民委员会和村党支部的补助</t>
  </si>
  <si>
    <r>
      <rPr>
        <sz val="11"/>
        <color theme="1"/>
        <rFont val="宋体"/>
        <charset val="134"/>
      </rPr>
      <t xml:space="preserve">    21307</t>
    </r>
    <r>
      <rPr>
        <sz val="11"/>
        <color theme="1"/>
        <rFont val="宋体"/>
        <charset val="134"/>
      </rPr>
      <t>99</t>
    </r>
  </si>
  <si>
    <t xml:space="preserve">    其他农村综合改革支出</t>
  </si>
  <si>
    <t xml:space="preserve">  21308</t>
  </si>
  <si>
    <t xml:space="preserve">  普惠金融发展支出</t>
  </si>
  <si>
    <t xml:space="preserve">    2130801</t>
  </si>
  <si>
    <t xml:space="preserve">    支持农村金融机构</t>
  </si>
  <si>
    <t xml:space="preserve">    2130803</t>
  </si>
  <si>
    <t xml:space="preserve">    农业保险保费补贴</t>
  </si>
  <si>
    <t xml:space="preserve">  21399</t>
  </si>
  <si>
    <t xml:space="preserve">  其他农林水支出</t>
  </si>
  <si>
    <t xml:space="preserve">    2139999</t>
  </si>
  <si>
    <t xml:space="preserve">    其他农林水支出</t>
  </si>
  <si>
    <t>214</t>
  </si>
  <si>
    <t>交通运输支出</t>
  </si>
  <si>
    <t xml:space="preserve">  21401</t>
  </si>
  <si>
    <t xml:space="preserve">  公路水路运输</t>
  </si>
  <si>
    <t xml:space="preserve">    2140199</t>
  </si>
  <si>
    <t xml:space="preserve">    其他公路水路运输支出</t>
  </si>
  <si>
    <t xml:space="preserve">    2140104</t>
  </si>
  <si>
    <t xml:space="preserve">    公路建设</t>
  </si>
  <si>
    <t xml:space="preserve">    公路养护</t>
  </si>
  <si>
    <t xml:space="preserve">    2140101</t>
  </si>
  <si>
    <t xml:space="preserve">    行政运行（公路水路运输）</t>
  </si>
  <si>
    <t xml:space="preserve">    2140102</t>
  </si>
  <si>
    <t xml:space="preserve">    一般行政管理事务（公路水路运输）</t>
  </si>
  <si>
    <t xml:space="preserve">  21404</t>
  </si>
  <si>
    <t xml:space="preserve">  成品油价格改革对交通运输的补贴</t>
  </si>
  <si>
    <t xml:space="preserve">    2140499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</si>
  <si>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</si>
  <si>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</si>
  <si>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</si>
  <si>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>215</t>
  </si>
  <si>
    <t>资源勘探工业信息等支出</t>
  </si>
  <si>
    <t xml:space="preserve">  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</si>
  <si>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</si>
  <si>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</si>
  <si>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</si>
  <si>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</si>
  <si>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21507</t>
  </si>
  <si>
    <t xml:space="preserve">  国有资产监管</t>
  </si>
  <si>
    <t xml:space="preserve">    2150701</t>
  </si>
  <si>
    <t xml:space="preserve">    行政运行（国有资产监管）</t>
  </si>
  <si>
    <t xml:space="preserve">    2150702</t>
  </si>
  <si>
    <t xml:space="preserve">    一般行政管理事务（国有资产监管）</t>
  </si>
  <si>
    <t xml:space="preserve">    2150799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</si>
  <si>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</si>
  <si>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</si>
  <si>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</si>
  <si>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</si>
  <si>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21599</t>
  </si>
  <si>
    <t xml:space="preserve">  其他资源勘探信息等支出</t>
  </si>
  <si>
    <t xml:space="preserve">    2159999</t>
  </si>
  <si>
    <t xml:space="preserve">    其他资源勘探工业信息等支出</t>
  </si>
  <si>
    <t>216</t>
  </si>
  <si>
    <t>商业服务业等支出</t>
  </si>
  <si>
    <t xml:space="preserve">  21602</t>
  </si>
  <si>
    <t xml:space="preserve">  商业流通事务</t>
  </si>
  <si>
    <t xml:space="preserve">    2160201</t>
  </si>
  <si>
    <t xml:space="preserve">    行政运行（商业流通事务）</t>
  </si>
  <si>
    <t xml:space="preserve">    2160250</t>
  </si>
  <si>
    <t xml:space="preserve">    事业运行（商业流通事务）</t>
  </si>
  <si>
    <t xml:space="preserve">    2160299</t>
  </si>
  <si>
    <t xml:space="preserve">    其他商业流通事务支出</t>
  </si>
  <si>
    <t xml:space="preserve">  涉外发展服务支出</t>
  </si>
  <si>
    <t xml:space="preserve">    其他涉外发展支出</t>
  </si>
  <si>
    <t>220</t>
  </si>
  <si>
    <t>自然资源海洋气象等支出</t>
  </si>
  <si>
    <t xml:space="preserve">  22001</t>
  </si>
  <si>
    <t xml:space="preserve">  自然资源事务</t>
  </si>
  <si>
    <t xml:space="preserve">    2200199</t>
  </si>
  <si>
    <t xml:space="preserve">    其他自然资源事务支出</t>
  </si>
  <si>
    <t xml:space="preserve">    2200114</t>
  </si>
  <si>
    <t xml:space="preserve">    地质勘查与矿产资源管理</t>
  </si>
  <si>
    <t xml:space="preserve">    2200104</t>
  </si>
  <si>
    <t xml:space="preserve">    自然资源规划及管理</t>
  </si>
  <si>
    <t xml:space="preserve">    2200101</t>
  </si>
  <si>
    <t xml:space="preserve">    行政运行（自然资源事务）</t>
  </si>
  <si>
    <t xml:space="preserve">    2200106</t>
  </si>
  <si>
    <t xml:space="preserve">    自然资源利用与保护</t>
  </si>
  <si>
    <t xml:space="preserve">    2200102</t>
  </si>
  <si>
    <t xml:space="preserve">    一般行政管理事务（自然资源事务）</t>
  </si>
  <si>
    <t xml:space="preserve">  22005</t>
  </si>
  <si>
    <t xml:space="preserve">  气象事务</t>
  </si>
  <si>
    <t xml:space="preserve">    2200501</t>
  </si>
  <si>
    <t xml:space="preserve">    行政运行（气象事务）</t>
  </si>
  <si>
    <t xml:space="preserve">    2200599</t>
  </si>
  <si>
    <t xml:space="preserve">    其他气象事务支出</t>
  </si>
  <si>
    <t xml:space="preserve">    2200502</t>
  </si>
  <si>
    <t xml:space="preserve">    一般行政管理事务（气象事务）</t>
  </si>
  <si>
    <t xml:space="preserve">  22099</t>
  </si>
  <si>
    <t xml:space="preserve">  其他自然资源海洋气象等支出</t>
  </si>
  <si>
    <t xml:space="preserve">    2209999</t>
  </si>
  <si>
    <t xml:space="preserve">    其他自然资源海洋气象等支出</t>
  </si>
  <si>
    <t>221</t>
  </si>
  <si>
    <t>住房保障支出</t>
  </si>
  <si>
    <t xml:space="preserve">  22101</t>
  </si>
  <si>
    <t xml:space="preserve">  保障性安居工程支出</t>
  </si>
  <si>
    <t xml:space="preserve">    农村危房改造</t>
  </si>
  <si>
    <t xml:space="preserve">    2210107</t>
  </si>
  <si>
    <t xml:space="preserve">    保障性住房租金补贴</t>
  </si>
  <si>
    <t xml:space="preserve">    2210106</t>
  </si>
  <si>
    <t xml:space="preserve">    公共租赁住房</t>
  </si>
  <si>
    <t xml:space="preserve">  22102</t>
  </si>
  <si>
    <t xml:space="preserve">  住房改革支出</t>
  </si>
  <si>
    <t xml:space="preserve">    2210201</t>
  </si>
  <si>
    <t xml:space="preserve">    住房公积金</t>
  </si>
  <si>
    <t>222</t>
  </si>
  <si>
    <t>粮油物资储备支出</t>
  </si>
  <si>
    <t xml:space="preserve">  22204</t>
  </si>
  <si>
    <t xml:space="preserve">  粮油储备</t>
  </si>
  <si>
    <t xml:space="preserve">    2220499</t>
  </si>
  <si>
    <t xml:space="preserve">    其他粮油储备支出</t>
  </si>
  <si>
    <t>224</t>
  </si>
  <si>
    <t>灾害防治及应急管理支出</t>
  </si>
  <si>
    <t xml:space="preserve">  22401</t>
  </si>
  <si>
    <t xml:space="preserve">  应急管理事务</t>
  </si>
  <si>
    <t xml:space="preserve">    2240109</t>
  </si>
  <si>
    <t xml:space="preserve">    应急管理</t>
  </si>
  <si>
    <t xml:space="preserve">    2240199</t>
  </si>
  <si>
    <t xml:space="preserve">    其他应急管理支出</t>
  </si>
  <si>
    <t xml:space="preserve">    2240101</t>
  </si>
  <si>
    <t xml:space="preserve">    2240102</t>
  </si>
  <si>
    <t xml:space="preserve">  22402</t>
  </si>
  <si>
    <t xml:space="preserve">  消防事务</t>
  </si>
  <si>
    <t xml:space="preserve">    2240299</t>
  </si>
  <si>
    <t xml:space="preserve">    其他消防事务支出</t>
  </si>
  <si>
    <t xml:space="preserve">    2240201</t>
  </si>
  <si>
    <t xml:space="preserve">    2240202</t>
  </si>
  <si>
    <t xml:space="preserve">  22403</t>
  </si>
  <si>
    <t xml:space="preserve">  森林消防事务</t>
  </si>
  <si>
    <t xml:space="preserve">    2240399</t>
  </si>
  <si>
    <t xml:space="preserve">    其他森林消防事务支出</t>
  </si>
  <si>
    <t xml:space="preserve">  22405</t>
  </si>
  <si>
    <t xml:space="preserve">  地震事务</t>
  </si>
  <si>
    <t xml:space="preserve">    2240501</t>
  </si>
  <si>
    <t xml:space="preserve">    2240599</t>
  </si>
  <si>
    <t xml:space="preserve">    其他地震事务支出</t>
  </si>
  <si>
    <t xml:space="preserve">  自然灾害防治</t>
  </si>
  <si>
    <t xml:space="preserve">    地质灾害防治</t>
  </si>
  <si>
    <t xml:space="preserve">    其他自然灾害防治支出</t>
  </si>
  <si>
    <t>227</t>
  </si>
  <si>
    <t>预备费</t>
  </si>
  <si>
    <t>229</t>
  </si>
  <si>
    <t>其他支出</t>
  </si>
  <si>
    <t xml:space="preserve">  22902</t>
  </si>
  <si>
    <t xml:space="preserve">  年初预留</t>
  </si>
  <si>
    <t xml:space="preserve">    2290201</t>
  </si>
  <si>
    <t xml:space="preserve">    年初预留</t>
  </si>
  <si>
    <t xml:space="preserve">  22999</t>
  </si>
  <si>
    <t xml:space="preserve">  其他支出</t>
  </si>
  <si>
    <t xml:space="preserve">    2299999</t>
  </si>
  <si>
    <t xml:space="preserve">    其他支出</t>
  </si>
  <si>
    <t>232</t>
  </si>
  <si>
    <t>债务付息支出</t>
  </si>
  <si>
    <t xml:space="preserve">  23203</t>
  </si>
  <si>
    <t xml:space="preserve">  地方政府一般债务付息支出</t>
  </si>
  <si>
    <t xml:space="preserve">    2320301</t>
  </si>
  <si>
    <t xml:space="preserve">    地方政府一般债券付息支出</t>
  </si>
  <si>
    <t>公共财政支出预算合计</t>
  </si>
  <si>
    <t>比上年增长5.83%</t>
  </si>
  <si>
    <t>债务还本支出</t>
  </si>
  <si>
    <t>上解支出合计</t>
  </si>
  <si>
    <t>支出总计</t>
  </si>
  <si>
    <t>附件2：</t>
  </si>
  <si>
    <t>廉江市2021年政府性基金预算收支调整表</t>
  </si>
  <si>
    <t>单位：万元</t>
  </si>
  <si>
    <t>收入</t>
  </si>
  <si>
    <t>支出</t>
  </si>
  <si>
    <t>项目</t>
  </si>
  <si>
    <t>国有土地收益基金收入</t>
  </si>
  <si>
    <t>农业土地开发资金收入</t>
  </si>
  <si>
    <t xml:space="preserve">    国家电影事业发展专项资金安排的支出</t>
  </si>
  <si>
    <t>国有土地使用权出让收入</t>
  </si>
  <si>
    <t>彩票公益金收入</t>
  </si>
  <si>
    <t xml:space="preserve">    大中型水库移民后期扶持基金支出</t>
  </si>
  <si>
    <t>城市基础设施配套费收入</t>
  </si>
  <si>
    <t xml:space="preserve">    小型水库移民扶助基金安排的支出</t>
  </si>
  <si>
    <t>污水处理费收入</t>
  </si>
  <si>
    <t>彩票发行机构和彩票销售机构的业务费用</t>
  </si>
  <si>
    <t xml:space="preserve">    国有土地使用权出让收入安排的支出</t>
  </si>
  <si>
    <t>其他政府性基金收入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</si>
  <si>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</si>
  <si>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</si>
  <si>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</si>
  <si>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</si>
  <si>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</si>
  <si>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</si>
  <si>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</si>
  <si>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</si>
  <si>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</si>
  <si>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 xml:space="preserve">    大中型水库库区基金安排的支出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</si>
  <si>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</si>
  <si>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</si>
  <si>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</si>
  <si>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债务发行费用支出</t>
  </si>
  <si>
    <t>抗疫特别国债安排的支出</t>
  </si>
  <si>
    <t xml:space="preserve">    基础设施建设</t>
  </si>
  <si>
    <t>收入合计</t>
  </si>
  <si>
    <t>支出合计</t>
  </si>
  <si>
    <t>转移性收入</t>
  </si>
  <si>
    <t>转移性支出</t>
  </si>
  <si>
    <t xml:space="preserve">  政府性基金转移支付收入</t>
  </si>
  <si>
    <t xml:space="preserve"> 政府性基金转移支付支出</t>
  </si>
  <si>
    <t xml:space="preserve">    政府性基金转移支付收入</t>
  </si>
  <si>
    <t xml:space="preserve"> 上解支出</t>
  </si>
  <si>
    <t xml:space="preserve">    政府性基金上解收入</t>
  </si>
  <si>
    <t xml:space="preserve"> 调出资金</t>
  </si>
  <si>
    <t xml:space="preserve">  上年结余收入</t>
  </si>
  <si>
    <t xml:space="preserve"> 年终结余</t>
  </si>
  <si>
    <t xml:space="preserve">  调入资金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</si>
  <si>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</si>
  <si>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</si>
  <si>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</si>
  <si>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</si>
  <si>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附件3：</t>
  </si>
  <si>
    <t>廉江市2021年国有资本经营预算收支调整表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</si>
  <si>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</si>
  <si>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</si>
  <si>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</si>
  <si>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</si>
  <si>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</si>
  <si>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</si>
  <si>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</si>
  <si>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其他国有资本经营预算支出</t>
  </si>
  <si>
    <t>其他国有资本经营收入</t>
  </si>
  <si>
    <t>本年收入合计</t>
  </si>
  <si>
    <t>本年支出合计</t>
  </si>
  <si>
    <t xml:space="preserve">  国有资本经营预算转移支付收入</t>
  </si>
  <si>
    <t xml:space="preserve">  国有资本经营预算转移支付</t>
  </si>
  <si>
    <t xml:space="preserve">  调出资金</t>
  </si>
  <si>
    <t xml:space="preserve">  上年结转收入</t>
  </si>
  <si>
    <t xml:space="preserve">  结转下年支出</t>
  </si>
  <si>
    <t xml:space="preserve">         支出总计</t>
  </si>
  <si>
    <t>附件4：</t>
  </si>
  <si>
    <t>廉江市2021年机关事业单位基本养老保险基金预算收支调整表</t>
  </si>
  <si>
    <t>项         目</t>
  </si>
  <si>
    <t>年初预算数</t>
  </si>
  <si>
    <t>调整数</t>
  </si>
  <si>
    <t>调整后预算数</t>
  </si>
  <si>
    <t>一、基本养老保险费收入</t>
  </si>
  <si>
    <t>一、基本养老金支出</t>
  </si>
  <si>
    <t>二、财政补贴收入</t>
  </si>
  <si>
    <t>二、转移支出</t>
  </si>
  <si>
    <t xml:space="preserve">    其中：地方财政补贴</t>
  </si>
  <si>
    <t>三、其他支出</t>
  </si>
  <si>
    <t>三、利息收入</t>
  </si>
  <si>
    <t>四、转移收入</t>
  </si>
  <si>
    <t>五、其他收入</t>
  </si>
  <si>
    <t xml:space="preserve">    其中：滞纳金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</si>
  <si>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</si>
  <si>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</si>
  <si>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</si>
  <si>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</si>
  <si>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</si>
  <si>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</si>
  <si>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</si>
  <si>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</si>
  <si>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</si>
  <si>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</si>
  <si>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</si>
  <si>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总    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</si>
</sst>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#,##0_ 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6"/>
      <color theme="1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8"/>
      <color theme="1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name val="黑体"/>
      <charset val="134"/>
    </font>
    <font>
      <b/>
      <sz val="11"/>
      <name val="黑体"/>
      <charset val="134"/>
    </font>
    <font>
      <sz val="2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1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12" borderId="14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8" fillId="7" borderId="18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37" fillId="31" borderId="1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0" fillId="0" borderId="0"/>
    <xf numFmtId="0" fontId="20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/>
    <xf numFmtId="0" fontId="24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39" fillId="0" borderId="0"/>
    <xf numFmtId="0" fontId="0" fillId="0" borderId="0"/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58" applyFont="1" applyFill="1" applyBorder="1"/>
    <xf numFmtId="0" fontId="0" fillId="0" borderId="0" xfId="0" applyFont="1" applyFill="1" applyAlignment="1"/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/>
    <xf numFmtId="176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7" fillId="0" borderId="1" xfId="58" applyNumberFormat="1" applyFont="1" applyFill="1" applyBorder="1" applyAlignment="1">
      <alignment horizontal="center" vertical="center"/>
    </xf>
    <xf numFmtId="49" fontId="7" fillId="0" borderId="2" xfId="58" applyNumberFormat="1" applyFont="1" applyFill="1" applyBorder="1" applyAlignment="1">
      <alignment horizontal="center" vertical="center"/>
    </xf>
    <xf numFmtId="49" fontId="7" fillId="0" borderId="1" xfId="58" applyNumberFormat="1" applyFont="1" applyFill="1" applyBorder="1" applyAlignment="1">
      <alignment vertical="center"/>
    </xf>
    <xf numFmtId="177" fontId="8" fillId="0" borderId="1" xfId="58" applyNumberFormat="1" applyFont="1" applyFill="1" applyBorder="1" applyAlignment="1">
      <alignment horizontal="right" vertical="center"/>
    </xf>
    <xf numFmtId="177" fontId="8" fillId="0" borderId="3" xfId="58" applyNumberFormat="1" applyFont="1" applyFill="1" applyBorder="1" applyAlignment="1">
      <alignment horizontal="right" vertical="center"/>
    </xf>
    <xf numFmtId="49" fontId="7" fillId="0" borderId="4" xfId="58" applyNumberFormat="1" applyFont="1" applyFill="1" applyBorder="1" applyAlignment="1">
      <alignment vertical="center"/>
    </xf>
    <xf numFmtId="49" fontId="8" fillId="0" borderId="1" xfId="58" applyNumberFormat="1" applyFont="1" applyFill="1" applyBorder="1" applyAlignment="1">
      <alignment horizontal="center" vertical="center"/>
    </xf>
    <xf numFmtId="177" fontId="8" fillId="0" borderId="1" xfId="58" applyNumberFormat="1" applyFont="1" applyFill="1" applyBorder="1" applyAlignment="1">
      <alignment horizontal="center" vertical="center"/>
    </xf>
    <xf numFmtId="177" fontId="8" fillId="0" borderId="3" xfId="58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vertical="center" wrapText="1"/>
    </xf>
    <xf numFmtId="177" fontId="6" fillId="0" borderId="1" xfId="50" applyNumberFormat="1" applyFont="1" applyBorder="1" applyAlignment="1">
      <alignment horizontal="right" vertical="center"/>
    </xf>
    <xf numFmtId="0" fontId="6" fillId="0" borderId="1" xfId="50" applyFont="1" applyFill="1" applyBorder="1" applyAlignment="1">
      <alignment horizontal="left" vertical="center" wrapText="1"/>
    </xf>
    <xf numFmtId="177" fontId="6" fillId="0" borderId="1" xfId="50" applyNumberFormat="1" applyFont="1" applyFill="1" applyBorder="1" applyAlignment="1">
      <alignment horizontal="right" vertical="center"/>
    </xf>
    <xf numFmtId="0" fontId="6" fillId="0" borderId="1" xfId="50" applyFont="1" applyBorder="1"/>
    <xf numFmtId="177" fontId="6" fillId="0" borderId="1" xfId="50" applyNumberFormat="1" applyFont="1" applyBorder="1" applyAlignment="1">
      <alignment horizontal="right"/>
    </xf>
    <xf numFmtId="0" fontId="12" fillId="0" borderId="1" xfId="50" applyFont="1" applyBorder="1" applyAlignment="1">
      <alignment horizontal="center" vertical="center" wrapText="1"/>
    </xf>
    <xf numFmtId="177" fontId="12" fillId="0" borderId="1" xfId="50" applyNumberFormat="1" applyFont="1" applyBorder="1" applyAlignment="1">
      <alignment horizontal="right" vertical="center"/>
    </xf>
    <xf numFmtId="0" fontId="12" fillId="0" borderId="1" xfId="50" applyFont="1" applyFill="1" applyBorder="1" applyAlignment="1">
      <alignment horizontal="left" vertical="center" wrapText="1"/>
    </xf>
    <xf numFmtId="0" fontId="12" fillId="0" borderId="1" xfId="50" applyFont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left" vertical="center" shrinkToFit="1"/>
    </xf>
    <xf numFmtId="177" fontId="13" fillId="0" borderId="6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vertical="center" shrinkToFit="1"/>
    </xf>
    <xf numFmtId="177" fontId="13" fillId="0" borderId="6" xfId="0" applyNumberFormat="1" applyFont="1" applyFill="1" applyBorder="1" applyAlignment="1">
      <alignment horizontal="right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177" fontId="13" fillId="0" borderId="7" xfId="0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right" vertical="center"/>
    </xf>
    <xf numFmtId="177" fontId="13" fillId="2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9" xfId="0" applyFont="1" applyFill="1" applyBorder="1" applyAlignment="1"/>
    <xf numFmtId="0" fontId="0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 applyProtection="1">
      <alignment vertical="center"/>
      <protection locked="0"/>
    </xf>
    <xf numFmtId="177" fontId="6" fillId="0" borderId="1" xfId="0" applyNumberFormat="1" applyFont="1" applyFill="1" applyBorder="1" applyAlignment="1">
      <alignment horizontal="right" vertical="center"/>
    </xf>
    <xf numFmtId="10" fontId="6" fillId="3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vertical="center"/>
      <protection locked="0"/>
    </xf>
    <xf numFmtId="177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right" vertical="center"/>
    </xf>
    <xf numFmtId="49" fontId="1" fillId="0" borderId="1" xfId="53" applyNumberFormat="1" applyFill="1" applyBorder="1" applyAlignment="1">
      <alignment horizontal="left" vertical="center"/>
    </xf>
    <xf numFmtId="49" fontId="14" fillId="0" borderId="1" xfId="53" applyNumberFormat="1" applyFont="1" applyFill="1" applyBorder="1" applyAlignment="1">
      <alignment vertical="center"/>
    </xf>
    <xf numFmtId="177" fontId="1" fillId="0" borderId="1" xfId="53" applyNumberForma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49" fontId="1" fillId="0" borderId="1" xfId="53" applyNumberForma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53" applyNumberFormat="1" applyFont="1" applyFill="1" applyBorder="1" applyAlignment="1">
      <alignment horizontal="left" vertical="center"/>
    </xf>
    <xf numFmtId="49" fontId="1" fillId="0" borderId="1" xfId="53" applyNumberFormat="1" applyFont="1" applyFill="1" applyBorder="1" applyAlignment="1">
      <alignment vertical="center"/>
    </xf>
    <xf numFmtId="49" fontId="1" fillId="0" borderId="1" xfId="54" applyNumberFormat="1" applyFill="1" applyBorder="1" applyAlignment="1">
      <alignment horizontal="left" vertical="center"/>
    </xf>
    <xf numFmtId="49" fontId="14" fillId="0" borderId="1" xfId="54" applyNumberFormat="1" applyFont="1" applyFill="1" applyBorder="1" applyAlignment="1">
      <alignment vertical="center"/>
    </xf>
    <xf numFmtId="177" fontId="1" fillId="0" borderId="1" xfId="54" applyNumberFormat="1" applyFill="1" applyBorder="1" applyAlignment="1">
      <alignment horizontal="right" vertical="center"/>
    </xf>
    <xf numFmtId="49" fontId="1" fillId="0" borderId="1" xfId="54" applyNumberForma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right" vertical="center"/>
    </xf>
    <xf numFmtId="177" fontId="1" fillId="2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7" xfId="53"/>
    <cellStyle name="常规 2" xfId="54"/>
    <cellStyle name="常规 4 2" xfId="55"/>
    <cellStyle name="常规 4" xfId="56"/>
    <cellStyle name="常规 3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7"/>
  <sheetViews>
    <sheetView showZeros="0" tabSelected="1" workbookViewId="0">
      <pane ySplit="5" topLeftCell="A435" activePane="bottomLeft" state="frozen"/>
      <selection/>
      <selection pane="bottomLeft" activeCell="B1" sqref="B1"/>
    </sheetView>
  </sheetViews>
  <sheetFormatPr defaultColWidth="9" defaultRowHeight="20" customHeight="1"/>
  <cols>
    <col min="1" max="1" width="34.375" style="5" hidden="1" customWidth="1"/>
    <col min="2" max="2" width="57" style="5" customWidth="1"/>
    <col min="3" max="7" width="12.625" style="5" customWidth="1"/>
    <col min="8" max="8" width="34.625" style="5" customWidth="1"/>
    <col min="9" max="16384" width="9" style="5"/>
  </cols>
  <sheetData>
    <row r="1" customHeight="1" spans="1:8">
      <c r="A1" s="51"/>
      <c r="B1" s="21" t="s">
        <v>0</v>
      </c>
      <c r="C1" s="6"/>
      <c r="D1" s="7"/>
      <c r="E1" s="52"/>
      <c r="F1" s="7"/>
      <c r="G1" s="7"/>
      <c r="H1" s="35"/>
    </row>
    <row r="2" ht="30" customHeight="1" spans="1:8">
      <c r="A2" s="51"/>
      <c r="B2" s="53" t="s">
        <v>1</v>
      </c>
      <c r="C2" s="53"/>
      <c r="D2" s="53"/>
      <c r="E2" s="53"/>
      <c r="F2" s="53"/>
      <c r="G2" s="53"/>
      <c r="H2" s="53"/>
    </row>
    <row r="3" ht="30" customHeight="1" spans="1:8">
      <c r="A3" s="51"/>
      <c r="B3" s="9"/>
      <c r="C3" s="6"/>
      <c r="D3" s="7"/>
      <c r="E3" s="52"/>
      <c r="F3" s="7"/>
      <c r="G3" s="36" t="s">
        <v>2</v>
      </c>
      <c r="H3" s="36"/>
    </row>
    <row r="4" customHeight="1" spans="1:8">
      <c r="A4" s="54"/>
      <c r="B4" s="55" t="s">
        <v>3</v>
      </c>
      <c r="C4" s="56" t="s">
        <v>4</v>
      </c>
      <c r="D4" s="55" t="s">
        <v>5</v>
      </c>
      <c r="E4" s="57" t="s">
        <v>6</v>
      </c>
      <c r="F4" s="55" t="s">
        <v>7</v>
      </c>
      <c r="G4" s="55" t="s">
        <v>8</v>
      </c>
      <c r="H4" s="58" t="s">
        <v>9</v>
      </c>
    </row>
    <row r="5" ht="27" customHeight="1" spans="1:8">
      <c r="A5" s="54"/>
      <c r="B5" s="55"/>
      <c r="C5" s="56"/>
      <c r="D5" s="59"/>
      <c r="E5" s="57"/>
      <c r="F5" s="55"/>
      <c r="G5" s="55"/>
      <c r="H5" s="58"/>
    </row>
    <row r="6" customHeight="1" spans="1:8">
      <c r="A6" s="54"/>
      <c r="B6" s="60" t="s">
        <v>10</v>
      </c>
      <c r="C6" s="61"/>
      <c r="D6" s="61"/>
      <c r="E6" s="61"/>
      <c r="F6" s="61"/>
      <c r="G6" s="62"/>
      <c r="H6" s="63"/>
    </row>
    <row r="7" customHeight="1" spans="1:8">
      <c r="A7" s="54"/>
      <c r="B7" s="64" t="s">
        <v>11</v>
      </c>
      <c r="C7" s="65">
        <f t="shared" ref="C7:G7" si="0">SUM(C8:C9)</f>
        <v>158450</v>
      </c>
      <c r="D7" s="65">
        <f t="shared" si="0"/>
        <v>0</v>
      </c>
      <c r="E7" s="65">
        <f t="shared" si="0"/>
        <v>14650</v>
      </c>
      <c r="F7" s="65">
        <f t="shared" si="0"/>
        <v>0</v>
      </c>
      <c r="G7" s="65">
        <f t="shared" si="0"/>
        <v>173100</v>
      </c>
      <c r="H7" s="66" t="s">
        <v>12</v>
      </c>
    </row>
    <row r="8" customHeight="1" spans="1:8">
      <c r="A8" s="54"/>
      <c r="B8" s="67" t="s">
        <v>13</v>
      </c>
      <c r="C8" s="65">
        <v>77000</v>
      </c>
      <c r="D8" s="65"/>
      <c r="E8" s="68"/>
      <c r="F8" s="65"/>
      <c r="G8" s="65">
        <f t="shared" ref="G8:G16" si="1">C8+D8+E8-F8</f>
        <v>77000</v>
      </c>
      <c r="H8" s="69" t="s">
        <v>14</v>
      </c>
    </row>
    <row r="9" customHeight="1" spans="1:8">
      <c r="A9" s="54"/>
      <c r="B9" s="67" t="s">
        <v>15</v>
      </c>
      <c r="C9" s="65">
        <v>81450</v>
      </c>
      <c r="D9" s="65"/>
      <c r="E9" s="68">
        <v>14650</v>
      </c>
      <c r="F9" s="65"/>
      <c r="G9" s="65">
        <f t="shared" si="1"/>
        <v>96100</v>
      </c>
      <c r="H9" s="66" t="s">
        <v>16</v>
      </c>
    </row>
    <row r="10" customHeight="1" spans="1:8">
      <c r="A10" s="54"/>
      <c r="B10" s="64" t="s">
        <v>17</v>
      </c>
      <c r="C10" s="65">
        <v>461151</v>
      </c>
      <c r="D10" s="65">
        <v>136362</v>
      </c>
      <c r="E10" s="68"/>
      <c r="F10" s="65"/>
      <c r="G10" s="65">
        <f t="shared" si="1"/>
        <v>597513</v>
      </c>
      <c r="H10" s="69"/>
    </row>
    <row r="11" customHeight="1" spans="1:8">
      <c r="A11" s="54"/>
      <c r="B11" s="64" t="s">
        <v>18</v>
      </c>
      <c r="C11" s="65">
        <v>3219</v>
      </c>
      <c r="D11" s="65"/>
      <c r="E11" s="68"/>
      <c r="F11" s="65">
        <v>2409</v>
      </c>
      <c r="G11" s="65">
        <f t="shared" si="1"/>
        <v>810</v>
      </c>
      <c r="H11" s="69"/>
    </row>
    <row r="12" customHeight="1" spans="1:8">
      <c r="A12" s="54"/>
      <c r="B12" s="64" t="s">
        <v>19</v>
      </c>
      <c r="C12" s="65">
        <v>2341</v>
      </c>
      <c r="D12" s="65"/>
      <c r="E12" s="68">
        <f>12159+9621</f>
        <v>21780</v>
      </c>
      <c r="F12" s="65"/>
      <c r="G12" s="65">
        <f t="shared" si="1"/>
        <v>24121</v>
      </c>
      <c r="H12" s="69"/>
    </row>
    <row r="13" customHeight="1" spans="1:8">
      <c r="A13" s="54"/>
      <c r="B13" s="64" t="s">
        <v>20</v>
      </c>
      <c r="C13" s="65"/>
      <c r="D13" s="65"/>
      <c r="E13" s="68">
        <v>31430</v>
      </c>
      <c r="F13" s="65"/>
      <c r="G13" s="65">
        <f t="shared" si="1"/>
        <v>31430</v>
      </c>
      <c r="H13" s="69"/>
    </row>
    <row r="14" customHeight="1" spans="1:8">
      <c r="A14" s="54"/>
      <c r="B14" s="64" t="s">
        <v>21</v>
      </c>
      <c r="C14" s="65">
        <v>1239</v>
      </c>
      <c r="D14" s="65"/>
      <c r="E14" s="68"/>
      <c r="F14" s="65"/>
      <c r="G14" s="65">
        <f t="shared" si="1"/>
        <v>1239</v>
      </c>
      <c r="H14" s="69"/>
    </row>
    <row r="15" customHeight="1" spans="1:8">
      <c r="A15" s="54"/>
      <c r="B15" s="64" t="s">
        <v>22</v>
      </c>
      <c r="C15" s="65"/>
      <c r="D15" s="65"/>
      <c r="E15" s="68">
        <v>13351.49</v>
      </c>
      <c r="F15" s="65"/>
      <c r="G15" s="65">
        <f t="shared" si="1"/>
        <v>13351.49</v>
      </c>
      <c r="H15" s="70"/>
    </row>
    <row r="16" customHeight="1" spans="1:8">
      <c r="A16" s="54"/>
      <c r="B16" s="64" t="s">
        <v>23</v>
      </c>
      <c r="C16" s="65">
        <v>243083</v>
      </c>
      <c r="D16" s="65"/>
      <c r="E16" s="68"/>
      <c r="F16" s="65">
        <v>179343</v>
      </c>
      <c r="G16" s="65">
        <f t="shared" si="1"/>
        <v>63740</v>
      </c>
      <c r="H16" s="69"/>
    </row>
    <row r="17" ht="24" customHeight="1" spans="1:8">
      <c r="A17" s="54"/>
      <c r="B17" s="71" t="s">
        <v>24</v>
      </c>
      <c r="C17" s="72">
        <f t="shared" ref="C17:G17" si="2">C7+C10+C11+C12+C13+C14+C15+C16</f>
        <v>869483</v>
      </c>
      <c r="D17" s="72">
        <f t="shared" si="2"/>
        <v>136362</v>
      </c>
      <c r="E17" s="72">
        <f t="shared" si="2"/>
        <v>81211.49</v>
      </c>
      <c r="F17" s="72">
        <f t="shared" si="2"/>
        <v>181752</v>
      </c>
      <c r="G17" s="72">
        <f t="shared" si="2"/>
        <v>905304.49</v>
      </c>
      <c r="H17" s="69"/>
    </row>
    <row r="18" ht="19" customHeight="1" spans="1:8">
      <c r="A18" s="54"/>
      <c r="B18" s="60" t="s">
        <v>25</v>
      </c>
      <c r="C18" s="61"/>
      <c r="D18" s="61"/>
      <c r="E18" s="61"/>
      <c r="F18" s="61"/>
      <c r="G18" s="62"/>
      <c r="H18" s="69"/>
    </row>
    <row r="19" customHeight="1" spans="1:8">
      <c r="A19" s="73" t="s">
        <v>26</v>
      </c>
      <c r="B19" s="74" t="s">
        <v>27</v>
      </c>
      <c r="C19" s="75">
        <f t="shared" ref="C19:G19" si="3">C20+C26+C31+C36+C41+C48+C53+C55+C59+C61+C65+C71+C73+C75+C80+C84+C89+C93+C97+C101+C107+C112</f>
        <v>68428.66</v>
      </c>
      <c r="D19" s="75">
        <f t="shared" si="3"/>
        <v>1686.7093</v>
      </c>
      <c r="E19" s="75">
        <f t="shared" si="3"/>
        <v>0</v>
      </c>
      <c r="F19" s="75">
        <f t="shared" si="3"/>
        <v>301.927</v>
      </c>
      <c r="G19" s="75">
        <f t="shared" si="3"/>
        <v>69813.4423</v>
      </c>
      <c r="H19" s="76"/>
    </row>
    <row r="20" customHeight="1" spans="1:8">
      <c r="A20" s="73" t="s">
        <v>28</v>
      </c>
      <c r="B20" s="77" t="s">
        <v>29</v>
      </c>
      <c r="C20" s="75">
        <f t="shared" ref="C20:G20" si="4">SUM(C21:C25)</f>
        <v>2027</v>
      </c>
      <c r="D20" s="75">
        <f t="shared" si="4"/>
        <v>94.5</v>
      </c>
      <c r="E20" s="75">
        <f t="shared" si="4"/>
        <v>0</v>
      </c>
      <c r="F20" s="75">
        <f t="shared" si="4"/>
        <v>0</v>
      </c>
      <c r="G20" s="75">
        <f t="shared" si="4"/>
        <v>2121.5</v>
      </c>
      <c r="H20" s="76"/>
    </row>
    <row r="21" customHeight="1" spans="1:8">
      <c r="A21" s="73" t="s">
        <v>30</v>
      </c>
      <c r="B21" s="77" t="s">
        <v>31</v>
      </c>
      <c r="C21" s="75">
        <v>110</v>
      </c>
      <c r="D21" s="78"/>
      <c r="E21" s="78"/>
      <c r="F21" s="78"/>
      <c r="G21" s="65">
        <f t="shared" ref="G21:G25" si="5">C21+D21+E21-F21</f>
        <v>110</v>
      </c>
      <c r="H21" s="76"/>
    </row>
    <row r="22" s="49" customFormat="1" customHeight="1" spans="1:8">
      <c r="A22" s="73" t="s">
        <v>32</v>
      </c>
      <c r="B22" s="77" t="s">
        <v>33</v>
      </c>
      <c r="C22" s="75">
        <v>12.06</v>
      </c>
      <c r="D22" s="78"/>
      <c r="E22" s="78"/>
      <c r="F22" s="78"/>
      <c r="G22" s="65">
        <f t="shared" si="5"/>
        <v>12.06</v>
      </c>
      <c r="H22" s="79"/>
    </row>
    <row r="23" s="50" customFormat="1" customHeight="1" spans="1:8">
      <c r="A23" s="73" t="s">
        <v>34</v>
      </c>
      <c r="B23" s="77" t="s">
        <v>35</v>
      </c>
      <c r="C23" s="75">
        <v>245.55</v>
      </c>
      <c r="D23" s="78"/>
      <c r="E23" s="78"/>
      <c r="F23" s="78"/>
      <c r="G23" s="65">
        <f t="shared" si="5"/>
        <v>245.55</v>
      </c>
      <c r="H23" s="80"/>
    </row>
    <row r="24" s="50" customFormat="1" customHeight="1" spans="1:8">
      <c r="A24" s="73" t="s">
        <v>36</v>
      </c>
      <c r="B24" s="77" t="s">
        <v>37</v>
      </c>
      <c r="C24" s="75">
        <v>1629.39</v>
      </c>
      <c r="D24" s="78">
        <v>94.5</v>
      </c>
      <c r="E24" s="78"/>
      <c r="F24" s="78"/>
      <c r="G24" s="65">
        <f t="shared" si="5"/>
        <v>1723.89</v>
      </c>
      <c r="H24" s="80"/>
    </row>
    <row r="25" s="50" customFormat="1" customHeight="1" spans="1:8">
      <c r="A25" s="73" t="s">
        <v>38</v>
      </c>
      <c r="B25" s="77" t="s">
        <v>39</v>
      </c>
      <c r="C25" s="75">
        <v>30</v>
      </c>
      <c r="D25" s="78"/>
      <c r="E25" s="78"/>
      <c r="F25" s="78"/>
      <c r="G25" s="65">
        <f t="shared" si="5"/>
        <v>30</v>
      </c>
      <c r="H25" s="80"/>
    </row>
    <row r="26" s="50" customFormat="1" customHeight="1" spans="1:8">
      <c r="A26" s="73" t="s">
        <v>40</v>
      </c>
      <c r="B26" s="77" t="s">
        <v>41</v>
      </c>
      <c r="C26" s="75">
        <f t="shared" ref="C26:G26" si="6">SUM(C27:C30)</f>
        <v>504.02</v>
      </c>
      <c r="D26" s="75">
        <f t="shared" si="6"/>
        <v>0</v>
      </c>
      <c r="E26" s="75">
        <f t="shared" si="6"/>
        <v>0</v>
      </c>
      <c r="F26" s="75">
        <f t="shared" si="6"/>
        <v>0</v>
      </c>
      <c r="G26" s="75">
        <f t="shared" si="6"/>
        <v>504.02</v>
      </c>
      <c r="H26" s="80"/>
    </row>
    <row r="27" s="50" customFormat="1" customHeight="1" spans="1:8">
      <c r="A27" s="73" t="s">
        <v>42</v>
      </c>
      <c r="B27" s="77" t="s">
        <v>43</v>
      </c>
      <c r="C27" s="75">
        <v>62</v>
      </c>
      <c r="D27" s="78"/>
      <c r="E27" s="78"/>
      <c r="F27" s="78"/>
      <c r="G27" s="65">
        <f t="shared" ref="G27:G30" si="7">C27+D27+E27-F27</f>
        <v>62</v>
      </c>
      <c r="H27" s="80"/>
    </row>
    <row r="28" s="50" customFormat="1" customHeight="1" spans="1:8">
      <c r="A28" s="73" t="s">
        <v>44</v>
      </c>
      <c r="B28" s="77" t="s">
        <v>45</v>
      </c>
      <c r="C28" s="75">
        <v>250.94</v>
      </c>
      <c r="D28" s="78"/>
      <c r="E28" s="78"/>
      <c r="F28" s="78"/>
      <c r="G28" s="65">
        <f t="shared" si="7"/>
        <v>250.94</v>
      </c>
      <c r="H28" s="80"/>
    </row>
    <row r="29" s="50" customFormat="1" customHeight="1" spans="1:8">
      <c r="A29" s="73" t="s">
        <v>46</v>
      </c>
      <c r="B29" s="77" t="s">
        <v>47</v>
      </c>
      <c r="C29" s="75">
        <v>180.72</v>
      </c>
      <c r="D29" s="78"/>
      <c r="E29" s="78"/>
      <c r="F29" s="78"/>
      <c r="G29" s="65">
        <f t="shared" si="7"/>
        <v>180.72</v>
      </c>
      <c r="H29" s="80"/>
    </row>
    <row r="30" s="50" customFormat="1" customHeight="1" spans="1:8">
      <c r="A30" s="73" t="s">
        <v>48</v>
      </c>
      <c r="B30" s="77" t="s">
        <v>49</v>
      </c>
      <c r="C30" s="75">
        <v>10.36</v>
      </c>
      <c r="D30" s="78"/>
      <c r="E30" s="78"/>
      <c r="F30" s="78"/>
      <c r="G30" s="65">
        <f t="shared" si="7"/>
        <v>10.36</v>
      </c>
      <c r="H30" s="80"/>
    </row>
    <row r="31" s="50" customFormat="1" customHeight="1" spans="1:8">
      <c r="A31" s="73" t="s">
        <v>50</v>
      </c>
      <c r="B31" s="77" t="s">
        <v>51</v>
      </c>
      <c r="C31" s="75">
        <f t="shared" ref="C31:G31" si="8">SUM(C32:C35)</f>
        <v>20798.6</v>
      </c>
      <c r="D31" s="75">
        <f t="shared" si="8"/>
        <v>256.4991</v>
      </c>
      <c r="E31" s="75">
        <f t="shared" si="8"/>
        <v>0</v>
      </c>
      <c r="F31" s="75">
        <f t="shared" si="8"/>
        <v>0</v>
      </c>
      <c r="G31" s="75">
        <f t="shared" si="8"/>
        <v>21055.0991</v>
      </c>
      <c r="H31" s="80"/>
    </row>
    <row r="32" s="50" customFormat="1" customHeight="1" spans="1:8">
      <c r="A32" s="73" t="s">
        <v>52</v>
      </c>
      <c r="B32" s="77" t="s">
        <v>53</v>
      </c>
      <c r="C32" s="75">
        <v>362.47</v>
      </c>
      <c r="D32" s="78"/>
      <c r="E32" s="78"/>
      <c r="F32" s="78"/>
      <c r="G32" s="65">
        <f t="shared" ref="G32:G35" si="9">C32+D32+E32-F32</f>
        <v>362.47</v>
      </c>
      <c r="H32" s="80"/>
    </row>
    <row r="33" s="50" customFormat="1" customHeight="1" spans="1:8">
      <c r="A33" s="73" t="s">
        <v>54</v>
      </c>
      <c r="B33" s="77" t="s">
        <v>55</v>
      </c>
      <c r="C33" s="75">
        <v>322.35</v>
      </c>
      <c r="D33" s="78"/>
      <c r="E33" s="78"/>
      <c r="F33" s="78"/>
      <c r="G33" s="65">
        <f t="shared" si="9"/>
        <v>322.35</v>
      </c>
      <c r="H33" s="80"/>
    </row>
    <row r="34" s="50" customFormat="1" customHeight="1" spans="1:8">
      <c r="A34" s="73" t="s">
        <v>56</v>
      </c>
      <c r="B34" s="77" t="s">
        <v>57</v>
      </c>
      <c r="C34" s="75">
        <v>18767.67</v>
      </c>
      <c r="D34" s="78">
        <v>256.4991</v>
      </c>
      <c r="E34" s="78"/>
      <c r="F34" s="78"/>
      <c r="G34" s="65">
        <f t="shared" si="9"/>
        <v>19024.1691</v>
      </c>
      <c r="H34" s="80"/>
    </row>
    <row r="35" s="50" customFormat="1" customHeight="1" spans="1:8">
      <c r="A35" s="73" t="s">
        <v>58</v>
      </c>
      <c r="B35" s="77" t="s">
        <v>59</v>
      </c>
      <c r="C35" s="75">
        <v>1346.11</v>
      </c>
      <c r="D35" s="78"/>
      <c r="E35" s="78"/>
      <c r="F35" s="78"/>
      <c r="G35" s="65">
        <f t="shared" si="9"/>
        <v>1346.11</v>
      </c>
      <c r="H35" s="80"/>
    </row>
    <row r="36" s="50" customFormat="1" customHeight="1" spans="1:8">
      <c r="A36" s="73" t="s">
        <v>60</v>
      </c>
      <c r="B36" s="77" t="s">
        <v>61</v>
      </c>
      <c r="C36" s="75">
        <f t="shared" ref="C36:G36" si="10">SUM(C37:C40)</f>
        <v>616.72</v>
      </c>
      <c r="D36" s="75">
        <f t="shared" si="10"/>
        <v>6.19</v>
      </c>
      <c r="E36" s="75">
        <f t="shared" si="10"/>
        <v>0</v>
      </c>
      <c r="F36" s="75">
        <f t="shared" si="10"/>
        <v>0</v>
      </c>
      <c r="G36" s="75">
        <f t="shared" si="10"/>
        <v>622.91</v>
      </c>
      <c r="H36" s="80"/>
    </row>
    <row r="37" s="50" customFormat="1" customHeight="1" spans="1:8">
      <c r="A37" s="73" t="s">
        <v>62</v>
      </c>
      <c r="B37" s="77" t="s">
        <v>63</v>
      </c>
      <c r="C37" s="75">
        <v>400.22</v>
      </c>
      <c r="D37" s="78"/>
      <c r="E37" s="78"/>
      <c r="F37" s="78"/>
      <c r="G37" s="65">
        <f t="shared" ref="G37:G40" si="11">C37+D37+E37-F37</f>
        <v>400.22</v>
      </c>
      <c r="H37" s="80"/>
    </row>
    <row r="38" s="50" customFormat="1" customHeight="1" spans="1:8">
      <c r="A38" s="73" t="s">
        <v>64</v>
      </c>
      <c r="B38" s="77" t="s">
        <v>65</v>
      </c>
      <c r="C38" s="75">
        <v>15.44</v>
      </c>
      <c r="D38" s="78"/>
      <c r="E38" s="78"/>
      <c r="F38" s="78"/>
      <c r="G38" s="65">
        <f t="shared" si="11"/>
        <v>15.44</v>
      </c>
      <c r="H38" s="80"/>
    </row>
    <row r="39" s="50" customFormat="1" customHeight="1" spans="1:8">
      <c r="A39" s="73"/>
      <c r="B39" s="77" t="s">
        <v>66</v>
      </c>
      <c r="C39" s="75"/>
      <c r="D39" s="78">
        <v>6.19</v>
      </c>
      <c r="E39" s="78"/>
      <c r="F39" s="78"/>
      <c r="G39" s="65">
        <f t="shared" si="11"/>
        <v>6.19</v>
      </c>
      <c r="H39" s="80"/>
    </row>
    <row r="40" s="50" customFormat="1" customHeight="1" spans="1:8">
      <c r="A40" s="73" t="s">
        <v>67</v>
      </c>
      <c r="B40" s="77" t="s">
        <v>68</v>
      </c>
      <c r="C40" s="75">
        <v>201.06</v>
      </c>
      <c r="D40" s="78"/>
      <c r="E40" s="78"/>
      <c r="F40" s="78"/>
      <c r="G40" s="65">
        <f t="shared" si="11"/>
        <v>201.06</v>
      </c>
      <c r="H40" s="80"/>
    </row>
    <row r="41" s="50" customFormat="1" customHeight="1" spans="1:8">
      <c r="A41" s="73" t="s">
        <v>69</v>
      </c>
      <c r="B41" s="77" t="s">
        <v>70</v>
      </c>
      <c r="C41" s="75">
        <f t="shared" ref="C41:G41" si="12">SUM(C42:C47)</f>
        <v>739.56</v>
      </c>
      <c r="D41" s="75">
        <f t="shared" si="12"/>
        <v>89.88</v>
      </c>
      <c r="E41" s="75">
        <f t="shared" si="12"/>
        <v>0</v>
      </c>
      <c r="F41" s="75">
        <f t="shared" si="12"/>
        <v>14.17</v>
      </c>
      <c r="G41" s="75">
        <f t="shared" si="12"/>
        <v>815.27</v>
      </c>
      <c r="H41" s="80"/>
    </row>
    <row r="42" s="50" customFormat="1" customHeight="1" spans="1:8">
      <c r="A42" s="73" t="s">
        <v>71</v>
      </c>
      <c r="B42" s="77" t="s">
        <v>72</v>
      </c>
      <c r="C42" s="75">
        <v>8.25</v>
      </c>
      <c r="D42" s="78"/>
      <c r="E42" s="78"/>
      <c r="F42" s="78"/>
      <c r="G42" s="65">
        <f t="shared" ref="G42:G47" si="13">C42+D42+E42-F42</f>
        <v>8.25</v>
      </c>
      <c r="H42" s="80"/>
    </row>
    <row r="43" s="50" customFormat="1" customHeight="1" spans="1:8">
      <c r="A43" s="73" t="s">
        <v>73</v>
      </c>
      <c r="B43" s="77" t="s">
        <v>74</v>
      </c>
      <c r="C43" s="75">
        <v>253.78</v>
      </c>
      <c r="D43" s="78"/>
      <c r="E43" s="78"/>
      <c r="F43" s="78">
        <v>14.17</v>
      </c>
      <c r="G43" s="65">
        <f t="shared" si="13"/>
        <v>239.61</v>
      </c>
      <c r="H43" s="80"/>
    </row>
    <row r="44" s="50" customFormat="1" customHeight="1" spans="1:8">
      <c r="A44" s="73" t="s">
        <v>75</v>
      </c>
      <c r="B44" s="77" t="s">
        <v>76</v>
      </c>
      <c r="C44" s="75">
        <v>161.8</v>
      </c>
      <c r="D44" s="78"/>
      <c r="E44" s="78"/>
      <c r="F44" s="78"/>
      <c r="G44" s="65">
        <f t="shared" si="13"/>
        <v>161.8</v>
      </c>
      <c r="H44" s="80"/>
    </row>
    <row r="45" s="50" customFormat="1" customHeight="1" spans="1:8">
      <c r="A45" s="73" t="s">
        <v>77</v>
      </c>
      <c r="B45" s="77" t="s">
        <v>78</v>
      </c>
      <c r="C45" s="75">
        <v>2.4</v>
      </c>
      <c r="D45" s="78"/>
      <c r="E45" s="78"/>
      <c r="F45" s="78"/>
      <c r="G45" s="65">
        <f t="shared" si="13"/>
        <v>2.4</v>
      </c>
      <c r="H45" s="80"/>
    </row>
    <row r="46" s="50" customFormat="1" customHeight="1" spans="1:8">
      <c r="A46" s="73"/>
      <c r="B46" s="77" t="s">
        <v>79</v>
      </c>
      <c r="C46" s="75"/>
      <c r="D46" s="78">
        <v>89.88</v>
      </c>
      <c r="E46" s="78"/>
      <c r="F46" s="78"/>
      <c r="G46" s="65">
        <f t="shared" si="13"/>
        <v>89.88</v>
      </c>
      <c r="H46" s="80"/>
    </row>
    <row r="47" s="50" customFormat="1" customHeight="1" spans="1:8">
      <c r="A47" s="73" t="s">
        <v>80</v>
      </c>
      <c r="B47" s="77" t="s">
        <v>81</v>
      </c>
      <c r="C47" s="75">
        <v>313.33</v>
      </c>
      <c r="D47" s="78"/>
      <c r="E47" s="78"/>
      <c r="F47" s="78"/>
      <c r="G47" s="65">
        <f t="shared" si="13"/>
        <v>313.33</v>
      </c>
      <c r="H47" s="80"/>
    </row>
    <row r="48" s="50" customFormat="1" customHeight="1" spans="1:8">
      <c r="A48" s="73" t="s">
        <v>82</v>
      </c>
      <c r="B48" s="77" t="s">
        <v>83</v>
      </c>
      <c r="C48" s="75">
        <f t="shared" ref="C48:G48" si="14">SUM(C49:C52)</f>
        <v>4685.04</v>
      </c>
      <c r="D48" s="75">
        <f t="shared" si="14"/>
        <v>697.0082</v>
      </c>
      <c r="E48" s="75">
        <f t="shared" si="14"/>
        <v>0</v>
      </c>
      <c r="F48" s="75">
        <f t="shared" si="14"/>
        <v>0</v>
      </c>
      <c r="G48" s="75">
        <f t="shared" si="14"/>
        <v>5382.0482</v>
      </c>
      <c r="H48" s="80"/>
    </row>
    <row r="49" s="50" customFormat="1" customHeight="1" spans="1:8">
      <c r="A49" s="73" t="s">
        <v>84</v>
      </c>
      <c r="B49" s="77" t="s">
        <v>85</v>
      </c>
      <c r="C49" s="75">
        <v>3451.63</v>
      </c>
      <c r="D49" s="78">
        <v>615.0082</v>
      </c>
      <c r="E49" s="78"/>
      <c r="F49" s="78"/>
      <c r="G49" s="65">
        <f t="shared" ref="G49:G52" si="15">C49+D49+E49-F49</f>
        <v>4066.6382</v>
      </c>
      <c r="H49" s="80"/>
    </row>
    <row r="50" s="50" customFormat="1" customHeight="1" spans="1:8">
      <c r="A50" s="73"/>
      <c r="B50" s="77" t="s">
        <v>86</v>
      </c>
      <c r="C50" s="75"/>
      <c r="D50" s="78">
        <v>82</v>
      </c>
      <c r="E50" s="78"/>
      <c r="F50" s="78"/>
      <c r="G50" s="65">
        <f t="shared" si="15"/>
        <v>82</v>
      </c>
      <c r="H50" s="80"/>
    </row>
    <row r="51" s="50" customFormat="1" customHeight="1" spans="1:8">
      <c r="A51" s="73" t="s">
        <v>87</v>
      </c>
      <c r="B51" s="77" t="s">
        <v>88</v>
      </c>
      <c r="C51" s="75">
        <v>1205.43</v>
      </c>
      <c r="D51" s="78"/>
      <c r="E51" s="78"/>
      <c r="F51" s="78"/>
      <c r="G51" s="65">
        <f t="shared" si="15"/>
        <v>1205.43</v>
      </c>
      <c r="H51" s="80"/>
    </row>
    <row r="52" s="50" customFormat="1" customHeight="1" spans="1:8">
      <c r="A52" s="73" t="s">
        <v>89</v>
      </c>
      <c r="B52" s="77" t="s">
        <v>90</v>
      </c>
      <c r="C52" s="75">
        <v>27.98</v>
      </c>
      <c r="D52" s="78"/>
      <c r="E52" s="78"/>
      <c r="F52" s="78"/>
      <c r="G52" s="65">
        <f t="shared" si="15"/>
        <v>27.98</v>
      </c>
      <c r="H52" s="80"/>
    </row>
    <row r="53" s="50" customFormat="1" customHeight="1" spans="1:8">
      <c r="A53" s="73" t="s">
        <v>91</v>
      </c>
      <c r="B53" s="77" t="s">
        <v>92</v>
      </c>
      <c r="C53" s="75">
        <f t="shared" ref="C53:G53" si="16">C54</f>
        <v>3592</v>
      </c>
      <c r="D53" s="75">
        <f t="shared" si="16"/>
        <v>0</v>
      </c>
      <c r="E53" s="75">
        <f t="shared" si="16"/>
        <v>0</v>
      </c>
      <c r="F53" s="75">
        <f t="shared" si="16"/>
        <v>0</v>
      </c>
      <c r="G53" s="75">
        <f t="shared" si="16"/>
        <v>3592</v>
      </c>
      <c r="H53" s="80"/>
    </row>
    <row r="54" s="50" customFormat="1" customHeight="1" spans="1:8">
      <c r="A54" s="73" t="s">
        <v>93</v>
      </c>
      <c r="B54" s="77" t="s">
        <v>94</v>
      </c>
      <c r="C54" s="75">
        <v>3592</v>
      </c>
      <c r="D54" s="78"/>
      <c r="E54" s="78"/>
      <c r="F54" s="78"/>
      <c r="G54" s="65">
        <f t="shared" ref="G54:G58" si="17">C54+D54+E54-F54</f>
        <v>3592</v>
      </c>
      <c r="H54" s="80"/>
    </row>
    <row r="55" s="50" customFormat="1" customHeight="1" spans="1:8">
      <c r="A55" s="73" t="s">
        <v>95</v>
      </c>
      <c r="B55" s="77" t="s">
        <v>96</v>
      </c>
      <c r="C55" s="75">
        <f t="shared" ref="C55:G55" si="18">SUM(C56:C58)</f>
        <v>474.45</v>
      </c>
      <c r="D55" s="75">
        <f t="shared" si="18"/>
        <v>0</v>
      </c>
      <c r="E55" s="75">
        <f t="shared" si="18"/>
        <v>0</v>
      </c>
      <c r="F55" s="75">
        <f t="shared" si="18"/>
        <v>0</v>
      </c>
      <c r="G55" s="75">
        <f t="shared" si="18"/>
        <v>474.45</v>
      </c>
      <c r="H55" s="80"/>
    </row>
    <row r="56" s="50" customFormat="1" customHeight="1" spans="1:8">
      <c r="A56" s="73" t="s">
        <v>97</v>
      </c>
      <c r="B56" s="77" t="s">
        <v>98</v>
      </c>
      <c r="C56" s="75">
        <v>7.13</v>
      </c>
      <c r="D56" s="78"/>
      <c r="E56" s="78"/>
      <c r="F56" s="78"/>
      <c r="G56" s="65">
        <f t="shared" si="17"/>
        <v>7.13</v>
      </c>
      <c r="H56" s="80"/>
    </row>
    <row r="57" s="50" customFormat="1" customHeight="1" spans="1:8">
      <c r="A57" s="73" t="s">
        <v>99</v>
      </c>
      <c r="B57" s="77" t="s">
        <v>100</v>
      </c>
      <c r="C57" s="75">
        <v>368.44</v>
      </c>
      <c r="D57" s="78"/>
      <c r="E57" s="78"/>
      <c r="F57" s="78"/>
      <c r="G57" s="65">
        <f t="shared" si="17"/>
        <v>368.44</v>
      </c>
      <c r="H57" s="80"/>
    </row>
    <row r="58" s="50" customFormat="1" customHeight="1" spans="1:8">
      <c r="A58" s="73" t="s">
        <v>101</v>
      </c>
      <c r="B58" s="77" t="s">
        <v>102</v>
      </c>
      <c r="C58" s="75">
        <v>98.88</v>
      </c>
      <c r="D58" s="78"/>
      <c r="E58" s="78"/>
      <c r="F58" s="78"/>
      <c r="G58" s="65">
        <f t="shared" si="17"/>
        <v>98.88</v>
      </c>
      <c r="H58" s="80"/>
    </row>
    <row r="59" s="50" customFormat="1" customHeight="1" spans="1:8">
      <c r="A59" s="73" t="s">
        <v>103</v>
      </c>
      <c r="B59" s="77" t="s">
        <v>104</v>
      </c>
      <c r="C59" s="75">
        <f t="shared" ref="C59:G59" si="19">C60</f>
        <v>100</v>
      </c>
      <c r="D59" s="75">
        <f t="shared" si="19"/>
        <v>0</v>
      </c>
      <c r="E59" s="75">
        <f t="shared" si="19"/>
        <v>0</v>
      </c>
      <c r="F59" s="75">
        <f t="shared" si="19"/>
        <v>0</v>
      </c>
      <c r="G59" s="75">
        <f t="shared" si="19"/>
        <v>100</v>
      </c>
      <c r="H59" s="80"/>
    </row>
    <row r="60" s="50" customFormat="1" customHeight="1" spans="1:8">
      <c r="A60" s="73" t="s">
        <v>105</v>
      </c>
      <c r="B60" s="77" t="s">
        <v>106</v>
      </c>
      <c r="C60" s="75">
        <v>100</v>
      </c>
      <c r="D60" s="78"/>
      <c r="E60" s="78"/>
      <c r="F60" s="78"/>
      <c r="G60" s="65">
        <f t="shared" ref="G60:G64" si="20">C60+D60+E60-F60</f>
        <v>100</v>
      </c>
      <c r="H60" s="80"/>
    </row>
    <row r="61" s="50" customFormat="1" customHeight="1" spans="1:8">
      <c r="A61" s="73" t="s">
        <v>107</v>
      </c>
      <c r="B61" s="77" t="s">
        <v>108</v>
      </c>
      <c r="C61" s="75">
        <f t="shared" ref="C61:G61" si="21">SUM(C62:C64)</f>
        <v>2559.87</v>
      </c>
      <c r="D61" s="75">
        <f t="shared" si="21"/>
        <v>6</v>
      </c>
      <c r="E61" s="75">
        <f t="shared" si="21"/>
        <v>0</v>
      </c>
      <c r="F61" s="75">
        <f t="shared" si="21"/>
        <v>0</v>
      </c>
      <c r="G61" s="75">
        <f t="shared" si="21"/>
        <v>2565.87</v>
      </c>
      <c r="H61" s="80"/>
    </row>
    <row r="62" s="50" customFormat="1" customHeight="1" spans="1:8">
      <c r="A62" s="73" t="s">
        <v>109</v>
      </c>
      <c r="B62" s="77" t="s">
        <v>110</v>
      </c>
      <c r="C62" s="75">
        <v>1063.36</v>
      </c>
      <c r="D62" s="78"/>
      <c r="E62" s="78"/>
      <c r="F62" s="78"/>
      <c r="G62" s="65">
        <f t="shared" si="20"/>
        <v>1063.36</v>
      </c>
      <c r="H62" s="80"/>
    </row>
    <row r="63" s="50" customFormat="1" customHeight="1" spans="1:8">
      <c r="A63" s="73" t="s">
        <v>111</v>
      </c>
      <c r="B63" s="77" t="s">
        <v>112</v>
      </c>
      <c r="C63" s="75">
        <v>40.68</v>
      </c>
      <c r="D63" s="78"/>
      <c r="E63" s="78"/>
      <c r="F63" s="78"/>
      <c r="G63" s="65">
        <f t="shared" si="20"/>
        <v>40.68</v>
      </c>
      <c r="H63" s="80"/>
    </row>
    <row r="64" s="50" customFormat="1" customHeight="1" spans="1:8">
      <c r="A64" s="73" t="s">
        <v>113</v>
      </c>
      <c r="B64" s="77" t="s">
        <v>114</v>
      </c>
      <c r="C64" s="75">
        <v>1455.83</v>
      </c>
      <c r="D64" s="78">
        <v>6</v>
      </c>
      <c r="E64" s="78"/>
      <c r="F64" s="78"/>
      <c r="G64" s="65">
        <f t="shared" si="20"/>
        <v>1461.83</v>
      </c>
      <c r="H64" s="80"/>
    </row>
    <row r="65" s="50" customFormat="1" customHeight="1" spans="1:8">
      <c r="A65" s="73" t="s">
        <v>115</v>
      </c>
      <c r="B65" s="77" t="s">
        <v>116</v>
      </c>
      <c r="C65" s="75">
        <f t="shared" ref="C65:G65" si="22">SUM(C66:C70)</f>
        <v>1326.21</v>
      </c>
      <c r="D65" s="75">
        <f t="shared" si="22"/>
        <v>69.1</v>
      </c>
      <c r="E65" s="75">
        <f t="shared" si="22"/>
        <v>0</v>
      </c>
      <c r="F65" s="75">
        <f t="shared" si="22"/>
        <v>0</v>
      </c>
      <c r="G65" s="75">
        <f t="shared" si="22"/>
        <v>1395.31</v>
      </c>
      <c r="H65" s="80"/>
    </row>
    <row r="66" s="50" customFormat="1" customHeight="1" spans="1:8">
      <c r="A66" s="73" t="s">
        <v>117</v>
      </c>
      <c r="B66" s="77" t="s">
        <v>118</v>
      </c>
      <c r="C66" s="75">
        <v>12.84</v>
      </c>
      <c r="D66" s="78"/>
      <c r="E66" s="78"/>
      <c r="F66" s="78"/>
      <c r="G66" s="65">
        <f t="shared" ref="G66:G70" si="23">C66+D66+E66-F66</f>
        <v>12.84</v>
      </c>
      <c r="H66" s="80"/>
    </row>
    <row r="67" s="50" customFormat="1" customHeight="1" spans="1:8">
      <c r="A67" s="73" t="s">
        <v>119</v>
      </c>
      <c r="B67" s="77" t="s">
        <v>120</v>
      </c>
      <c r="C67" s="75">
        <v>3.74</v>
      </c>
      <c r="D67" s="78"/>
      <c r="E67" s="78"/>
      <c r="F67" s="78"/>
      <c r="G67" s="65">
        <f t="shared" si="23"/>
        <v>3.74</v>
      </c>
      <c r="H67" s="80"/>
    </row>
    <row r="68" s="50" customFormat="1" customHeight="1" spans="1:8">
      <c r="A68" s="73" t="s">
        <v>121</v>
      </c>
      <c r="B68" s="77" t="s">
        <v>122</v>
      </c>
      <c r="C68" s="75">
        <v>528.31</v>
      </c>
      <c r="D68" s="78"/>
      <c r="E68" s="78"/>
      <c r="F68" s="78"/>
      <c r="G68" s="65">
        <f t="shared" si="23"/>
        <v>528.31</v>
      </c>
      <c r="H68" s="80"/>
    </row>
    <row r="69" s="50" customFormat="1" customHeight="1" spans="1:8">
      <c r="A69" s="73" t="s">
        <v>123</v>
      </c>
      <c r="B69" s="77" t="s">
        <v>124</v>
      </c>
      <c r="C69" s="75">
        <v>726.34</v>
      </c>
      <c r="D69" s="78">
        <v>69.1</v>
      </c>
      <c r="E69" s="78"/>
      <c r="F69" s="78"/>
      <c r="G69" s="65">
        <f t="shared" si="23"/>
        <v>795.44</v>
      </c>
      <c r="H69" s="80"/>
    </row>
    <row r="70" s="50" customFormat="1" customHeight="1" spans="1:8">
      <c r="A70" s="73" t="s">
        <v>125</v>
      </c>
      <c r="B70" s="77" t="s">
        <v>126</v>
      </c>
      <c r="C70" s="75">
        <v>54.98</v>
      </c>
      <c r="D70" s="78"/>
      <c r="E70" s="78"/>
      <c r="F70" s="78"/>
      <c r="G70" s="65">
        <f t="shared" si="23"/>
        <v>54.98</v>
      </c>
      <c r="H70" s="80"/>
    </row>
    <row r="71" s="50" customFormat="1" customHeight="1" spans="1:8">
      <c r="A71" s="73" t="s">
        <v>127</v>
      </c>
      <c r="B71" s="77" t="s">
        <v>128</v>
      </c>
      <c r="C71" s="75">
        <f t="shared" ref="C71:G71" si="24">C72</f>
        <v>150</v>
      </c>
      <c r="D71" s="75">
        <f t="shared" si="24"/>
        <v>0</v>
      </c>
      <c r="E71" s="75">
        <f t="shared" si="24"/>
        <v>0</v>
      </c>
      <c r="F71" s="75">
        <f t="shared" si="24"/>
        <v>0</v>
      </c>
      <c r="G71" s="75">
        <f t="shared" si="24"/>
        <v>150</v>
      </c>
      <c r="H71" s="80"/>
    </row>
    <row r="72" s="50" customFormat="1" customHeight="1" spans="1:8">
      <c r="A72" s="73" t="s">
        <v>129</v>
      </c>
      <c r="B72" s="77" t="s">
        <v>130</v>
      </c>
      <c r="C72" s="75">
        <v>150</v>
      </c>
      <c r="D72" s="78"/>
      <c r="E72" s="78"/>
      <c r="F72" s="78"/>
      <c r="G72" s="65">
        <f t="shared" ref="G72:G79" si="25">C72+D72+E72-F72</f>
        <v>150</v>
      </c>
      <c r="H72" s="80"/>
    </row>
    <row r="73" s="50" customFormat="1" customHeight="1" spans="1:8">
      <c r="A73" s="73" t="s">
        <v>131</v>
      </c>
      <c r="B73" s="77" t="s">
        <v>132</v>
      </c>
      <c r="C73" s="75">
        <f t="shared" ref="C73:G73" si="26">C74</f>
        <v>2</v>
      </c>
      <c r="D73" s="75">
        <f t="shared" si="26"/>
        <v>0</v>
      </c>
      <c r="E73" s="75">
        <f t="shared" si="26"/>
        <v>0</v>
      </c>
      <c r="F73" s="75">
        <f t="shared" si="26"/>
        <v>0</v>
      </c>
      <c r="G73" s="75">
        <f t="shared" si="26"/>
        <v>2</v>
      </c>
      <c r="H73" s="80"/>
    </row>
    <row r="74" s="50" customFormat="1" customHeight="1" spans="1:8">
      <c r="A74" s="73" t="s">
        <v>133</v>
      </c>
      <c r="B74" s="77" t="s">
        <v>134</v>
      </c>
      <c r="C74" s="75">
        <v>2</v>
      </c>
      <c r="D74" s="78"/>
      <c r="E74" s="78"/>
      <c r="F74" s="78"/>
      <c r="G74" s="65">
        <f t="shared" si="25"/>
        <v>2</v>
      </c>
      <c r="H74" s="80"/>
    </row>
    <row r="75" s="50" customFormat="1" customHeight="1" spans="1:8">
      <c r="A75" s="73" t="s">
        <v>135</v>
      </c>
      <c r="B75" s="77" t="s">
        <v>136</v>
      </c>
      <c r="C75" s="75">
        <f t="shared" ref="C75:G75" si="27">SUM(C76:C79)</f>
        <v>145.65</v>
      </c>
      <c r="D75" s="75">
        <f t="shared" si="27"/>
        <v>0</v>
      </c>
      <c r="E75" s="75">
        <f t="shared" si="27"/>
        <v>0</v>
      </c>
      <c r="F75" s="75">
        <f t="shared" si="27"/>
        <v>0</v>
      </c>
      <c r="G75" s="75">
        <f t="shared" si="27"/>
        <v>145.65</v>
      </c>
      <c r="H75" s="80"/>
    </row>
    <row r="76" s="50" customFormat="1" customHeight="1" spans="1:8">
      <c r="A76" s="73" t="s">
        <v>137</v>
      </c>
      <c r="B76" s="77" t="s">
        <v>138</v>
      </c>
      <c r="C76" s="75">
        <v>2.94</v>
      </c>
      <c r="D76" s="78"/>
      <c r="E76" s="78"/>
      <c r="F76" s="78"/>
      <c r="G76" s="65">
        <f t="shared" si="25"/>
        <v>2.94</v>
      </c>
      <c r="H76" s="80"/>
    </row>
    <row r="77" s="50" customFormat="1" customHeight="1" spans="1:8">
      <c r="A77" s="73" t="s">
        <v>139</v>
      </c>
      <c r="B77" s="77" t="s">
        <v>140</v>
      </c>
      <c r="C77" s="75">
        <v>90.11</v>
      </c>
      <c r="D77" s="78"/>
      <c r="E77" s="78"/>
      <c r="F77" s="78"/>
      <c r="G77" s="65">
        <f t="shared" si="25"/>
        <v>90.11</v>
      </c>
      <c r="H77" s="80"/>
    </row>
    <row r="78" s="50" customFormat="1" customHeight="1" spans="1:8">
      <c r="A78" s="73" t="s">
        <v>141</v>
      </c>
      <c r="B78" s="77" t="s">
        <v>142</v>
      </c>
      <c r="C78" s="75">
        <v>22.6</v>
      </c>
      <c r="D78" s="78"/>
      <c r="E78" s="78"/>
      <c r="F78" s="78"/>
      <c r="G78" s="65">
        <f t="shared" si="25"/>
        <v>22.6</v>
      </c>
      <c r="H78" s="80"/>
    </row>
    <row r="79" s="50" customFormat="1" customHeight="1" spans="1:8">
      <c r="A79" s="73" t="s">
        <v>143</v>
      </c>
      <c r="B79" s="77" t="s">
        <v>144</v>
      </c>
      <c r="C79" s="75">
        <v>30</v>
      </c>
      <c r="D79" s="78"/>
      <c r="E79" s="78"/>
      <c r="F79" s="78"/>
      <c r="G79" s="65">
        <f t="shared" si="25"/>
        <v>30</v>
      </c>
      <c r="H79" s="80"/>
    </row>
    <row r="80" s="50" customFormat="1" customHeight="1" spans="1:8">
      <c r="A80" s="73" t="s">
        <v>145</v>
      </c>
      <c r="B80" s="77" t="s">
        <v>146</v>
      </c>
      <c r="C80" s="75">
        <f t="shared" ref="C80:G80" si="28">SUM(C81:C83)</f>
        <v>100.86</v>
      </c>
      <c r="D80" s="75">
        <f t="shared" si="28"/>
        <v>0</v>
      </c>
      <c r="E80" s="75">
        <f t="shared" si="28"/>
        <v>0</v>
      </c>
      <c r="F80" s="75">
        <f t="shared" si="28"/>
        <v>0</v>
      </c>
      <c r="G80" s="75">
        <f t="shared" si="28"/>
        <v>100.86</v>
      </c>
      <c r="H80" s="80"/>
    </row>
    <row r="81" s="50" customFormat="1" customHeight="1" spans="1:8">
      <c r="A81" s="73" t="s">
        <v>147</v>
      </c>
      <c r="B81" s="77" t="s">
        <v>148</v>
      </c>
      <c r="C81" s="75">
        <v>2.82</v>
      </c>
      <c r="D81" s="78"/>
      <c r="E81" s="78"/>
      <c r="F81" s="78"/>
      <c r="G81" s="65">
        <f t="shared" ref="G81:G83" si="29">C81+D81+E81-F81</f>
        <v>2.82</v>
      </c>
      <c r="H81" s="80"/>
    </row>
    <row r="82" s="50" customFormat="1" customHeight="1" spans="1:8">
      <c r="A82" s="73" t="s">
        <v>149</v>
      </c>
      <c r="B82" s="77" t="s">
        <v>150</v>
      </c>
      <c r="C82" s="75">
        <v>61.04</v>
      </c>
      <c r="D82" s="78"/>
      <c r="E82" s="78"/>
      <c r="F82" s="78"/>
      <c r="G82" s="65">
        <f t="shared" si="29"/>
        <v>61.04</v>
      </c>
      <c r="H82" s="80"/>
    </row>
    <row r="83" s="50" customFormat="1" customHeight="1" spans="1:8">
      <c r="A83" s="73" t="s">
        <v>151</v>
      </c>
      <c r="B83" s="77" t="s">
        <v>152</v>
      </c>
      <c r="C83" s="75">
        <v>37</v>
      </c>
      <c r="D83" s="78"/>
      <c r="E83" s="78"/>
      <c r="F83" s="78"/>
      <c r="G83" s="65">
        <f t="shared" si="29"/>
        <v>37</v>
      </c>
      <c r="H83" s="80"/>
    </row>
    <row r="84" s="50" customFormat="1" customHeight="1" spans="1:8">
      <c r="A84" s="73" t="s">
        <v>153</v>
      </c>
      <c r="B84" s="77" t="s">
        <v>154</v>
      </c>
      <c r="C84" s="75">
        <f t="shared" ref="C84:G84" si="30">SUM(C85:C88)</f>
        <v>3437.82</v>
      </c>
      <c r="D84" s="75">
        <f t="shared" si="30"/>
        <v>63.79</v>
      </c>
      <c r="E84" s="75">
        <f t="shared" si="30"/>
        <v>0</v>
      </c>
      <c r="F84" s="75">
        <f t="shared" si="30"/>
        <v>29.6</v>
      </c>
      <c r="G84" s="75">
        <f t="shared" si="30"/>
        <v>3472.01</v>
      </c>
      <c r="H84" s="80"/>
    </row>
    <row r="85" s="50" customFormat="1" customHeight="1" spans="1:8">
      <c r="A85" s="73" t="s">
        <v>155</v>
      </c>
      <c r="B85" s="77" t="s">
        <v>156</v>
      </c>
      <c r="C85" s="75">
        <v>10.22</v>
      </c>
      <c r="D85" s="78"/>
      <c r="E85" s="78"/>
      <c r="F85" s="78"/>
      <c r="G85" s="65">
        <f t="shared" ref="G85:G88" si="31">C85+D85+E85-F85</f>
        <v>10.22</v>
      </c>
      <c r="H85" s="80"/>
    </row>
    <row r="86" s="50" customFormat="1" customHeight="1" spans="1:8">
      <c r="A86" s="73" t="s">
        <v>157</v>
      </c>
      <c r="B86" s="77" t="s">
        <v>158</v>
      </c>
      <c r="C86" s="75">
        <v>317.22</v>
      </c>
      <c r="D86" s="78">
        <v>63.79</v>
      </c>
      <c r="E86" s="78"/>
      <c r="F86" s="78">
        <v>29.6</v>
      </c>
      <c r="G86" s="65">
        <f t="shared" si="31"/>
        <v>351.41</v>
      </c>
      <c r="H86" s="80"/>
    </row>
    <row r="87" s="50" customFormat="1" customHeight="1" spans="1:8">
      <c r="A87" s="73" t="s">
        <v>159</v>
      </c>
      <c r="B87" s="77" t="s">
        <v>160</v>
      </c>
      <c r="C87" s="75">
        <v>231.38</v>
      </c>
      <c r="D87" s="78"/>
      <c r="E87" s="78"/>
      <c r="F87" s="78"/>
      <c r="G87" s="65">
        <f t="shared" si="31"/>
        <v>231.38</v>
      </c>
      <c r="H87" s="80"/>
    </row>
    <row r="88" s="50" customFormat="1" customHeight="1" spans="1:8">
      <c r="A88" s="73" t="s">
        <v>161</v>
      </c>
      <c r="B88" s="77" t="s">
        <v>162</v>
      </c>
      <c r="C88" s="75">
        <v>2879</v>
      </c>
      <c r="D88" s="78"/>
      <c r="E88" s="78"/>
      <c r="F88" s="78"/>
      <c r="G88" s="65">
        <f t="shared" si="31"/>
        <v>2879</v>
      </c>
      <c r="H88" s="80"/>
    </row>
    <row r="89" s="50" customFormat="1" customHeight="1" spans="1:8">
      <c r="A89" s="73" t="s">
        <v>163</v>
      </c>
      <c r="B89" s="77" t="s">
        <v>164</v>
      </c>
      <c r="C89" s="75">
        <f t="shared" ref="C89:G89" si="32">SUM(C90:C92)</f>
        <v>2010.19</v>
      </c>
      <c r="D89" s="75">
        <f t="shared" si="32"/>
        <v>0</v>
      </c>
      <c r="E89" s="75">
        <f t="shared" si="32"/>
        <v>0</v>
      </c>
      <c r="F89" s="75">
        <f t="shared" si="32"/>
        <v>0</v>
      </c>
      <c r="G89" s="75">
        <f t="shared" si="32"/>
        <v>2010.19</v>
      </c>
      <c r="H89" s="80"/>
    </row>
    <row r="90" s="50" customFormat="1" customHeight="1" spans="1:8">
      <c r="A90" s="73" t="s">
        <v>165</v>
      </c>
      <c r="B90" s="77" t="s">
        <v>166</v>
      </c>
      <c r="C90" s="75">
        <v>968.11</v>
      </c>
      <c r="D90" s="78"/>
      <c r="E90" s="78"/>
      <c r="F90" s="78"/>
      <c r="G90" s="65">
        <f t="shared" ref="G90:G92" si="33">C90+D90+E90-F90</f>
        <v>968.11</v>
      </c>
      <c r="H90" s="80"/>
    </row>
    <row r="91" s="50" customFormat="1" customHeight="1" spans="1:8">
      <c r="A91" s="73" t="s">
        <v>167</v>
      </c>
      <c r="B91" s="77" t="s">
        <v>168</v>
      </c>
      <c r="C91" s="75">
        <v>56.4</v>
      </c>
      <c r="D91" s="78"/>
      <c r="E91" s="78"/>
      <c r="F91" s="78"/>
      <c r="G91" s="65">
        <f t="shared" si="33"/>
        <v>56.4</v>
      </c>
      <c r="H91" s="80"/>
    </row>
    <row r="92" s="50" customFormat="1" customHeight="1" spans="1:8">
      <c r="A92" s="73" t="s">
        <v>169</v>
      </c>
      <c r="B92" s="77" t="s">
        <v>170</v>
      </c>
      <c r="C92" s="75">
        <v>985.68</v>
      </c>
      <c r="D92" s="78"/>
      <c r="E92" s="78"/>
      <c r="F92" s="78"/>
      <c r="G92" s="65">
        <f t="shared" si="33"/>
        <v>985.68</v>
      </c>
      <c r="H92" s="80"/>
    </row>
    <row r="93" s="50" customFormat="1" customHeight="1" spans="1:8">
      <c r="A93" s="73" t="s">
        <v>171</v>
      </c>
      <c r="B93" s="77" t="s">
        <v>172</v>
      </c>
      <c r="C93" s="75">
        <f t="shared" ref="C93:G93" si="34">SUM(C94:C96)</f>
        <v>20158.64</v>
      </c>
      <c r="D93" s="75">
        <f t="shared" si="34"/>
        <v>298.632</v>
      </c>
      <c r="E93" s="75">
        <f t="shared" si="34"/>
        <v>0</v>
      </c>
      <c r="F93" s="75">
        <f t="shared" si="34"/>
        <v>130.425</v>
      </c>
      <c r="G93" s="75">
        <f t="shared" si="34"/>
        <v>20326.847</v>
      </c>
      <c r="H93" s="80"/>
    </row>
    <row r="94" s="50" customFormat="1" customHeight="1" spans="1:8">
      <c r="A94" s="73" t="s">
        <v>173</v>
      </c>
      <c r="B94" s="77" t="s">
        <v>174</v>
      </c>
      <c r="C94" s="75">
        <v>23.15</v>
      </c>
      <c r="D94" s="78"/>
      <c r="E94" s="78"/>
      <c r="F94" s="78"/>
      <c r="G94" s="65">
        <f t="shared" ref="G94:G96" si="35">C94+D94+E94-F94</f>
        <v>23.15</v>
      </c>
      <c r="H94" s="80"/>
    </row>
    <row r="95" s="50" customFormat="1" customHeight="1" spans="1:8">
      <c r="A95" s="73" t="s">
        <v>175</v>
      </c>
      <c r="B95" s="77" t="s">
        <v>176</v>
      </c>
      <c r="C95" s="75">
        <v>762.63</v>
      </c>
      <c r="D95" s="78"/>
      <c r="E95" s="78"/>
      <c r="F95" s="78"/>
      <c r="G95" s="65">
        <f t="shared" si="35"/>
        <v>762.63</v>
      </c>
      <c r="H95" s="80"/>
    </row>
    <row r="96" s="50" customFormat="1" customHeight="1" spans="1:8">
      <c r="A96" s="73" t="s">
        <v>177</v>
      </c>
      <c r="B96" s="77" t="s">
        <v>178</v>
      </c>
      <c r="C96" s="75">
        <v>19372.86</v>
      </c>
      <c r="D96" s="78">
        <v>298.632</v>
      </c>
      <c r="E96" s="78"/>
      <c r="F96" s="78">
        <v>130.425</v>
      </c>
      <c r="G96" s="65">
        <f t="shared" si="35"/>
        <v>19541.067</v>
      </c>
      <c r="H96" s="80"/>
    </row>
    <row r="97" s="50" customFormat="1" customHeight="1" spans="1:8">
      <c r="A97" s="73" t="s">
        <v>179</v>
      </c>
      <c r="B97" s="77" t="s">
        <v>180</v>
      </c>
      <c r="C97" s="75">
        <f t="shared" ref="C97:G97" si="36">SUM(C98:C100)</f>
        <v>872.76</v>
      </c>
      <c r="D97" s="75">
        <f t="shared" si="36"/>
        <v>0</v>
      </c>
      <c r="E97" s="75">
        <f t="shared" si="36"/>
        <v>0</v>
      </c>
      <c r="F97" s="75">
        <f t="shared" si="36"/>
        <v>1.712</v>
      </c>
      <c r="G97" s="75">
        <f t="shared" si="36"/>
        <v>871.048</v>
      </c>
      <c r="H97" s="80"/>
    </row>
    <row r="98" s="50" customFormat="1" customHeight="1" spans="1:8">
      <c r="A98" s="73" t="s">
        <v>181</v>
      </c>
      <c r="B98" s="77" t="s">
        <v>182</v>
      </c>
      <c r="C98" s="75">
        <v>6.27</v>
      </c>
      <c r="D98" s="78"/>
      <c r="E98" s="78"/>
      <c r="F98" s="78"/>
      <c r="G98" s="65">
        <f t="shared" ref="G98:G100" si="37">C98+D98+E98-F98</f>
        <v>6.27</v>
      </c>
      <c r="H98" s="80"/>
    </row>
    <row r="99" s="50" customFormat="1" customHeight="1" spans="1:8">
      <c r="A99" s="73" t="s">
        <v>183</v>
      </c>
      <c r="B99" s="77" t="s">
        <v>184</v>
      </c>
      <c r="C99" s="75">
        <v>703.95</v>
      </c>
      <c r="D99" s="78"/>
      <c r="E99" s="78"/>
      <c r="F99" s="78">
        <v>1.712</v>
      </c>
      <c r="G99" s="65">
        <f t="shared" si="37"/>
        <v>702.238</v>
      </c>
      <c r="H99" s="80"/>
    </row>
    <row r="100" s="50" customFormat="1" customHeight="1" spans="1:8">
      <c r="A100" s="73" t="s">
        <v>185</v>
      </c>
      <c r="B100" s="77" t="s">
        <v>186</v>
      </c>
      <c r="C100" s="75">
        <v>162.54</v>
      </c>
      <c r="D100" s="78"/>
      <c r="E100" s="78"/>
      <c r="F100" s="78"/>
      <c r="G100" s="65">
        <f t="shared" si="37"/>
        <v>162.54</v>
      </c>
      <c r="H100" s="80"/>
    </row>
    <row r="101" s="50" customFormat="1" customHeight="1" spans="1:8">
      <c r="A101" s="73" t="s">
        <v>187</v>
      </c>
      <c r="B101" s="77" t="s">
        <v>188</v>
      </c>
      <c r="C101" s="75">
        <f t="shared" ref="C101:G101" si="38">SUM(C102:C106)</f>
        <v>249.41</v>
      </c>
      <c r="D101" s="75">
        <f t="shared" si="38"/>
        <v>12</v>
      </c>
      <c r="E101" s="75">
        <f t="shared" si="38"/>
        <v>0</v>
      </c>
      <c r="F101" s="75">
        <f t="shared" si="38"/>
        <v>0</v>
      </c>
      <c r="G101" s="75">
        <f t="shared" si="38"/>
        <v>261.41</v>
      </c>
      <c r="H101" s="80"/>
    </row>
    <row r="102" s="50" customFormat="1" customHeight="1" spans="1:8">
      <c r="A102" s="73" t="s">
        <v>189</v>
      </c>
      <c r="B102" s="77" t="s">
        <v>190</v>
      </c>
      <c r="C102" s="75">
        <v>6.5</v>
      </c>
      <c r="D102" s="78"/>
      <c r="E102" s="78"/>
      <c r="F102" s="78"/>
      <c r="G102" s="65">
        <f t="shared" ref="G102:G106" si="39">C102+D102+E102-F102</f>
        <v>6.5</v>
      </c>
      <c r="H102" s="80"/>
    </row>
    <row r="103" s="50" customFormat="1" customHeight="1" spans="1:8">
      <c r="A103" s="73" t="s">
        <v>191</v>
      </c>
      <c r="B103" s="77" t="s">
        <v>192</v>
      </c>
      <c r="C103" s="75">
        <v>157.05</v>
      </c>
      <c r="D103" s="78"/>
      <c r="E103" s="78"/>
      <c r="F103" s="78"/>
      <c r="G103" s="65">
        <f t="shared" si="39"/>
        <v>157.05</v>
      </c>
      <c r="H103" s="80"/>
    </row>
    <row r="104" s="50" customFormat="1" customHeight="1" spans="1:8">
      <c r="A104" s="73" t="s">
        <v>193</v>
      </c>
      <c r="B104" s="77" t="s">
        <v>194</v>
      </c>
      <c r="C104" s="75">
        <v>2</v>
      </c>
      <c r="D104" s="78"/>
      <c r="E104" s="78"/>
      <c r="F104" s="78"/>
      <c r="G104" s="65">
        <f t="shared" si="39"/>
        <v>2</v>
      </c>
      <c r="H104" s="80"/>
    </row>
    <row r="105" s="50" customFormat="1" customHeight="1" spans="1:8">
      <c r="A105" s="73" t="s">
        <v>195</v>
      </c>
      <c r="B105" s="77" t="s">
        <v>196</v>
      </c>
      <c r="C105" s="75">
        <v>79.1</v>
      </c>
      <c r="D105" s="78">
        <v>12</v>
      </c>
      <c r="E105" s="78"/>
      <c r="F105" s="78"/>
      <c r="G105" s="65">
        <f t="shared" si="39"/>
        <v>91.1</v>
      </c>
      <c r="H105" s="80"/>
    </row>
    <row r="106" s="50" customFormat="1" customHeight="1" spans="1:8">
      <c r="A106" s="73" t="s">
        <v>197</v>
      </c>
      <c r="B106" s="77" t="s">
        <v>198</v>
      </c>
      <c r="C106" s="75">
        <v>4.76</v>
      </c>
      <c r="D106" s="78"/>
      <c r="E106" s="78"/>
      <c r="F106" s="78"/>
      <c r="G106" s="65">
        <f t="shared" si="39"/>
        <v>4.76</v>
      </c>
      <c r="H106" s="80"/>
    </row>
    <row r="107" s="50" customFormat="1" customHeight="1" spans="1:8">
      <c r="A107" s="73" t="s">
        <v>199</v>
      </c>
      <c r="B107" s="77" t="s">
        <v>200</v>
      </c>
      <c r="C107" s="75">
        <f t="shared" ref="C107:G107" si="40">SUM(C108:C111)</f>
        <v>3827.86</v>
      </c>
      <c r="D107" s="75">
        <f t="shared" si="40"/>
        <v>93.11</v>
      </c>
      <c r="E107" s="75">
        <f t="shared" si="40"/>
        <v>0</v>
      </c>
      <c r="F107" s="75">
        <f t="shared" si="40"/>
        <v>126.02</v>
      </c>
      <c r="G107" s="75">
        <f t="shared" si="40"/>
        <v>3794.95</v>
      </c>
      <c r="H107" s="80"/>
    </row>
    <row r="108" s="50" customFormat="1" customHeight="1" spans="1:8">
      <c r="A108" s="73" t="s">
        <v>201</v>
      </c>
      <c r="B108" s="77" t="s">
        <v>202</v>
      </c>
      <c r="C108" s="75">
        <v>2569.67</v>
      </c>
      <c r="D108" s="78"/>
      <c r="E108" s="78"/>
      <c r="F108" s="78"/>
      <c r="G108" s="65">
        <f t="shared" ref="G108:G111" si="41">C108+D108+E108-F108</f>
        <v>2569.67</v>
      </c>
      <c r="H108" s="80"/>
    </row>
    <row r="109" s="50" customFormat="1" customHeight="1" spans="1:8">
      <c r="A109" s="73"/>
      <c r="B109" s="77" t="s">
        <v>203</v>
      </c>
      <c r="C109" s="75"/>
      <c r="D109" s="78">
        <v>22</v>
      </c>
      <c r="E109" s="78"/>
      <c r="F109" s="78"/>
      <c r="G109" s="65">
        <f t="shared" si="41"/>
        <v>22</v>
      </c>
      <c r="H109" s="80"/>
    </row>
    <row r="110" s="50" customFormat="1" customHeight="1" spans="1:8">
      <c r="A110" s="73" t="s">
        <v>204</v>
      </c>
      <c r="B110" s="77" t="s">
        <v>205</v>
      </c>
      <c r="C110" s="75">
        <v>1188.6</v>
      </c>
      <c r="D110" s="78">
        <v>71.11</v>
      </c>
      <c r="E110" s="78"/>
      <c r="F110" s="78">
        <v>126.02</v>
      </c>
      <c r="G110" s="65">
        <f t="shared" si="41"/>
        <v>1133.69</v>
      </c>
      <c r="H110" s="80"/>
    </row>
    <row r="111" s="50" customFormat="1" customHeight="1" spans="1:8">
      <c r="A111" s="73" t="s">
        <v>206</v>
      </c>
      <c r="B111" s="77" t="s">
        <v>207</v>
      </c>
      <c r="C111" s="75">
        <v>69.59</v>
      </c>
      <c r="D111" s="78"/>
      <c r="E111" s="78"/>
      <c r="F111" s="78"/>
      <c r="G111" s="65">
        <f t="shared" si="41"/>
        <v>69.59</v>
      </c>
      <c r="H111" s="80"/>
    </row>
    <row r="112" s="50" customFormat="1" customHeight="1" spans="1:8">
      <c r="A112" s="73" t="s">
        <v>208</v>
      </c>
      <c r="B112" s="77" t="s">
        <v>209</v>
      </c>
      <c r="C112" s="75">
        <f t="shared" ref="C112:G112" si="42">C113</f>
        <v>50</v>
      </c>
      <c r="D112" s="75">
        <f t="shared" si="42"/>
        <v>0</v>
      </c>
      <c r="E112" s="75">
        <f t="shared" si="42"/>
        <v>0</v>
      </c>
      <c r="F112" s="75">
        <f t="shared" si="42"/>
        <v>0</v>
      </c>
      <c r="G112" s="75">
        <f t="shared" si="42"/>
        <v>50</v>
      </c>
      <c r="H112" s="80"/>
    </row>
    <row r="113" s="50" customFormat="1" customHeight="1" spans="1:8">
      <c r="A113" s="73" t="s">
        <v>210</v>
      </c>
      <c r="B113" s="77" t="s">
        <v>211</v>
      </c>
      <c r="C113" s="75">
        <v>50</v>
      </c>
      <c r="D113" s="78"/>
      <c r="E113" s="78"/>
      <c r="F113" s="78"/>
      <c r="G113" s="65">
        <f t="shared" ref="G113:G122" si="43">C113+D113+E113-F113</f>
        <v>50</v>
      </c>
      <c r="H113" s="80"/>
    </row>
    <row r="114" s="50" customFormat="1" customHeight="1" spans="1:8">
      <c r="A114" s="73" t="s">
        <v>212</v>
      </c>
      <c r="B114" s="74" t="s">
        <v>213</v>
      </c>
      <c r="C114" s="75">
        <v>626.97</v>
      </c>
      <c r="D114" s="78"/>
      <c r="E114" s="78"/>
      <c r="F114" s="78"/>
      <c r="G114" s="65">
        <f t="shared" si="43"/>
        <v>626.97</v>
      </c>
      <c r="H114" s="80"/>
    </row>
    <row r="115" s="50" customFormat="1" customHeight="1" spans="1:8">
      <c r="A115" s="73" t="s">
        <v>214</v>
      </c>
      <c r="B115" s="77" t="s">
        <v>215</v>
      </c>
      <c r="C115" s="75">
        <v>387.25</v>
      </c>
      <c r="D115" s="78"/>
      <c r="E115" s="78"/>
      <c r="F115" s="78"/>
      <c r="G115" s="65">
        <f t="shared" si="43"/>
        <v>387.25</v>
      </c>
      <c r="H115" s="80"/>
    </row>
    <row r="116" s="50" customFormat="1" customHeight="1" spans="1:8">
      <c r="A116" s="73" t="s">
        <v>216</v>
      </c>
      <c r="B116" s="77" t="s">
        <v>217</v>
      </c>
      <c r="C116" s="75">
        <v>5</v>
      </c>
      <c r="D116" s="78"/>
      <c r="E116" s="78"/>
      <c r="F116" s="78"/>
      <c r="G116" s="65">
        <f t="shared" si="43"/>
        <v>5</v>
      </c>
      <c r="H116" s="80"/>
    </row>
    <row r="117" s="50" customFormat="1" customHeight="1" spans="1:8">
      <c r="A117" s="73" t="s">
        <v>218</v>
      </c>
      <c r="B117" s="77" t="s">
        <v>219</v>
      </c>
      <c r="C117" s="75">
        <v>127.7</v>
      </c>
      <c r="D117" s="78"/>
      <c r="E117" s="78"/>
      <c r="F117" s="78"/>
      <c r="G117" s="65">
        <f t="shared" si="43"/>
        <v>127.7</v>
      </c>
      <c r="H117" s="80"/>
    </row>
    <row r="118" s="50" customFormat="1" customHeight="1" spans="1:8">
      <c r="A118" s="73" t="s">
        <v>220</v>
      </c>
      <c r="B118" s="77" t="s">
        <v>221</v>
      </c>
      <c r="C118" s="75">
        <v>5</v>
      </c>
      <c r="D118" s="78"/>
      <c r="E118" s="78"/>
      <c r="F118" s="78"/>
      <c r="G118" s="65">
        <f t="shared" si="43"/>
        <v>5</v>
      </c>
      <c r="H118" s="80"/>
    </row>
    <row r="119" s="50" customFormat="1" customHeight="1" spans="1:8">
      <c r="A119" s="73" t="s">
        <v>222</v>
      </c>
      <c r="B119" s="77" t="s">
        <v>223</v>
      </c>
      <c r="C119" s="75">
        <v>24.55</v>
      </c>
      <c r="D119" s="78"/>
      <c r="E119" s="78"/>
      <c r="F119" s="78"/>
      <c r="G119" s="65">
        <f t="shared" si="43"/>
        <v>24.55</v>
      </c>
      <c r="H119" s="80"/>
    </row>
    <row r="120" s="50" customFormat="1" customHeight="1" spans="1:8">
      <c r="A120" s="73" t="s">
        <v>224</v>
      </c>
      <c r="B120" s="77" t="s">
        <v>225</v>
      </c>
      <c r="C120" s="75">
        <v>225</v>
      </c>
      <c r="D120" s="78"/>
      <c r="E120" s="78"/>
      <c r="F120" s="78"/>
      <c r="G120" s="65">
        <f t="shared" si="43"/>
        <v>225</v>
      </c>
      <c r="H120" s="80"/>
    </row>
    <row r="121" s="50" customFormat="1" customHeight="1" spans="1:8">
      <c r="A121" s="73" t="s">
        <v>226</v>
      </c>
      <c r="B121" s="77" t="s">
        <v>227</v>
      </c>
      <c r="C121" s="75">
        <v>239.72</v>
      </c>
      <c r="D121" s="78"/>
      <c r="E121" s="78"/>
      <c r="F121" s="78"/>
      <c r="G121" s="65">
        <f t="shared" si="43"/>
        <v>239.72</v>
      </c>
      <c r="H121" s="80"/>
    </row>
    <row r="122" s="50" customFormat="1" customHeight="1" spans="1:8">
      <c r="A122" s="73" t="s">
        <v>228</v>
      </c>
      <c r="B122" s="77" t="s">
        <v>229</v>
      </c>
      <c r="C122" s="75">
        <v>239.72</v>
      </c>
      <c r="D122" s="78"/>
      <c r="E122" s="78"/>
      <c r="F122" s="78"/>
      <c r="G122" s="65">
        <f t="shared" si="43"/>
        <v>239.72</v>
      </c>
      <c r="H122" s="80"/>
    </row>
    <row r="123" s="50" customFormat="1" customHeight="1" spans="1:8">
      <c r="A123" s="73" t="s">
        <v>230</v>
      </c>
      <c r="B123" s="74" t="s">
        <v>231</v>
      </c>
      <c r="C123" s="75">
        <f t="shared" ref="C123:G123" si="44">C124+C126+C130+C133+C136+C145</f>
        <v>24205.87</v>
      </c>
      <c r="D123" s="75">
        <f t="shared" si="44"/>
        <v>2178.75</v>
      </c>
      <c r="E123" s="75">
        <f t="shared" si="44"/>
        <v>0</v>
      </c>
      <c r="F123" s="75">
        <f t="shared" si="44"/>
        <v>76.79</v>
      </c>
      <c r="G123" s="75">
        <f t="shared" si="44"/>
        <v>26307.83</v>
      </c>
      <c r="H123" s="80"/>
    </row>
    <row r="124" s="50" customFormat="1" customHeight="1" spans="1:8">
      <c r="A124" s="73" t="s">
        <v>232</v>
      </c>
      <c r="B124" s="77" t="s">
        <v>233</v>
      </c>
      <c r="C124" s="75">
        <f t="shared" ref="C124:G124" si="45">C125</f>
        <v>54</v>
      </c>
      <c r="D124" s="75">
        <f t="shared" si="45"/>
        <v>0</v>
      </c>
      <c r="E124" s="75">
        <f t="shared" si="45"/>
        <v>0</v>
      </c>
      <c r="F124" s="75">
        <f t="shared" si="45"/>
        <v>2.42</v>
      </c>
      <c r="G124" s="75">
        <f t="shared" si="45"/>
        <v>51.58</v>
      </c>
      <c r="H124" s="80"/>
    </row>
    <row r="125" s="50" customFormat="1" customHeight="1" spans="1:8">
      <c r="A125" s="73" t="s">
        <v>234</v>
      </c>
      <c r="B125" s="77" t="s">
        <v>235</v>
      </c>
      <c r="C125" s="75">
        <v>54</v>
      </c>
      <c r="D125" s="78"/>
      <c r="E125" s="78"/>
      <c r="F125" s="78">
        <v>2.42</v>
      </c>
      <c r="G125" s="65">
        <f t="shared" ref="G125:G129" si="46">C125+D125+E125-F125</f>
        <v>51.58</v>
      </c>
      <c r="H125" s="80"/>
    </row>
    <row r="126" s="50" customFormat="1" customHeight="1" spans="1:8">
      <c r="A126" s="73" t="s">
        <v>236</v>
      </c>
      <c r="B126" s="77" t="s">
        <v>237</v>
      </c>
      <c r="C126" s="75">
        <f t="shared" ref="C126:G126" si="47">SUM(C127:C129)</f>
        <v>21708.06</v>
      </c>
      <c r="D126" s="75">
        <f t="shared" si="47"/>
        <v>1965.35</v>
      </c>
      <c r="E126" s="75">
        <f t="shared" si="47"/>
        <v>0</v>
      </c>
      <c r="F126" s="75">
        <f t="shared" si="47"/>
        <v>6.72</v>
      </c>
      <c r="G126" s="75">
        <f t="shared" si="47"/>
        <v>23666.69</v>
      </c>
      <c r="H126" s="80"/>
    </row>
    <row r="127" s="50" customFormat="1" customHeight="1" spans="1:8">
      <c r="A127" s="73" t="s">
        <v>238</v>
      </c>
      <c r="B127" s="77" t="s">
        <v>239</v>
      </c>
      <c r="C127" s="75">
        <v>8657.24</v>
      </c>
      <c r="D127" s="78">
        <v>1872.35</v>
      </c>
      <c r="E127" s="78"/>
      <c r="F127" s="78">
        <v>6.72</v>
      </c>
      <c r="G127" s="65">
        <f t="shared" si="46"/>
        <v>10522.87</v>
      </c>
      <c r="H127" s="80"/>
    </row>
    <row r="128" s="50" customFormat="1" customHeight="1" spans="1:8">
      <c r="A128" s="73" t="s">
        <v>240</v>
      </c>
      <c r="B128" s="77" t="s">
        <v>241</v>
      </c>
      <c r="C128" s="75">
        <v>12468.59</v>
      </c>
      <c r="D128" s="78"/>
      <c r="E128" s="78"/>
      <c r="F128" s="78"/>
      <c r="G128" s="65">
        <f t="shared" si="46"/>
        <v>12468.59</v>
      </c>
      <c r="H128" s="80"/>
    </row>
    <row r="129" s="50" customFormat="1" customHeight="1" spans="1:8">
      <c r="A129" s="73" t="s">
        <v>242</v>
      </c>
      <c r="B129" s="77" t="s">
        <v>243</v>
      </c>
      <c r="C129" s="75">
        <v>582.23</v>
      </c>
      <c r="D129" s="78">
        <v>93</v>
      </c>
      <c r="E129" s="78"/>
      <c r="F129" s="78"/>
      <c r="G129" s="65">
        <f t="shared" si="46"/>
        <v>675.23</v>
      </c>
      <c r="H129" s="80"/>
    </row>
    <row r="130" s="50" customFormat="1" customHeight="1" spans="1:8">
      <c r="A130" s="73" t="s">
        <v>244</v>
      </c>
      <c r="B130" s="77" t="s">
        <v>245</v>
      </c>
      <c r="C130" s="75">
        <f t="shared" ref="C130:G130" si="48">SUM(C131:C132)</f>
        <v>10.53</v>
      </c>
      <c r="D130" s="75">
        <f t="shared" si="48"/>
        <v>0</v>
      </c>
      <c r="E130" s="75">
        <f t="shared" si="48"/>
        <v>0</v>
      </c>
      <c r="F130" s="75">
        <f t="shared" si="48"/>
        <v>0</v>
      </c>
      <c r="G130" s="75">
        <f t="shared" si="48"/>
        <v>10.53</v>
      </c>
      <c r="H130" s="80"/>
    </row>
    <row r="131" s="50" customFormat="1" customHeight="1" spans="1:8">
      <c r="A131" s="73" t="s">
        <v>246</v>
      </c>
      <c r="B131" s="77" t="s">
        <v>247</v>
      </c>
      <c r="C131" s="75">
        <v>6.11</v>
      </c>
      <c r="D131" s="78"/>
      <c r="E131" s="78"/>
      <c r="F131" s="78"/>
      <c r="G131" s="65">
        <f t="shared" ref="G131:G135" si="49">C131+D131+E131-F131</f>
        <v>6.11</v>
      </c>
      <c r="H131" s="80"/>
    </row>
    <row r="132" s="50" customFormat="1" customHeight="1" spans="1:8">
      <c r="A132" s="73" t="s">
        <v>248</v>
      </c>
      <c r="B132" s="77" t="s">
        <v>249</v>
      </c>
      <c r="C132" s="75">
        <v>4.42</v>
      </c>
      <c r="D132" s="78"/>
      <c r="E132" s="78"/>
      <c r="F132" s="78"/>
      <c r="G132" s="65">
        <f t="shared" si="49"/>
        <v>4.42</v>
      </c>
      <c r="H132" s="80"/>
    </row>
    <row r="133" s="50" customFormat="1" customHeight="1" spans="1:8">
      <c r="A133" s="73" t="s">
        <v>250</v>
      </c>
      <c r="B133" s="77" t="s">
        <v>251</v>
      </c>
      <c r="C133" s="75">
        <f t="shared" ref="C133:G133" si="50">SUM(C134:C135)</f>
        <v>35.6</v>
      </c>
      <c r="D133" s="75">
        <f t="shared" si="50"/>
        <v>0</v>
      </c>
      <c r="E133" s="75">
        <f t="shared" si="50"/>
        <v>0</v>
      </c>
      <c r="F133" s="75">
        <f t="shared" si="50"/>
        <v>0</v>
      </c>
      <c r="G133" s="75">
        <f t="shared" si="50"/>
        <v>35.6</v>
      </c>
      <c r="H133" s="80"/>
    </row>
    <row r="134" s="50" customFormat="1" customHeight="1" spans="1:8">
      <c r="A134" s="73" t="s">
        <v>252</v>
      </c>
      <c r="B134" s="77" t="s">
        <v>253</v>
      </c>
      <c r="C134" s="75">
        <v>5.51</v>
      </c>
      <c r="D134" s="78"/>
      <c r="E134" s="78"/>
      <c r="F134" s="78"/>
      <c r="G134" s="65">
        <f t="shared" si="49"/>
        <v>5.51</v>
      </c>
      <c r="H134" s="80"/>
    </row>
    <row r="135" s="50" customFormat="1" customHeight="1" spans="1:8">
      <c r="A135" s="73" t="s">
        <v>254</v>
      </c>
      <c r="B135" s="77" t="s">
        <v>255</v>
      </c>
      <c r="C135" s="75">
        <v>30.09</v>
      </c>
      <c r="D135" s="78"/>
      <c r="E135" s="78"/>
      <c r="F135" s="78"/>
      <c r="G135" s="65">
        <f t="shared" si="49"/>
        <v>30.09</v>
      </c>
      <c r="H135" s="80"/>
    </row>
    <row r="136" s="50" customFormat="1" customHeight="1" spans="1:8">
      <c r="A136" s="73" t="s">
        <v>256</v>
      </c>
      <c r="B136" s="77" t="s">
        <v>257</v>
      </c>
      <c r="C136" s="75">
        <f t="shared" ref="C136:G136" si="51">SUM(C137:C144)</f>
        <v>2219.68</v>
      </c>
      <c r="D136" s="75">
        <f t="shared" si="51"/>
        <v>152.2</v>
      </c>
      <c r="E136" s="75">
        <f t="shared" si="51"/>
        <v>0</v>
      </c>
      <c r="F136" s="75">
        <f t="shared" si="51"/>
        <v>67.65</v>
      </c>
      <c r="G136" s="75">
        <f t="shared" si="51"/>
        <v>2304.23</v>
      </c>
      <c r="H136" s="80"/>
    </row>
    <row r="137" s="50" customFormat="1" customHeight="1" spans="1:8">
      <c r="A137" s="73" t="s">
        <v>258</v>
      </c>
      <c r="B137" s="77" t="s">
        <v>259</v>
      </c>
      <c r="C137" s="75">
        <v>32</v>
      </c>
      <c r="D137" s="78"/>
      <c r="E137" s="78"/>
      <c r="F137" s="78"/>
      <c r="G137" s="65">
        <f t="shared" ref="G137:G144" si="52">C137+D137+E137-F137</f>
        <v>32</v>
      </c>
      <c r="H137" s="80"/>
    </row>
    <row r="138" s="50" customFormat="1" customHeight="1" spans="1:8">
      <c r="A138" s="73" t="s">
        <v>260</v>
      </c>
      <c r="B138" s="77" t="s">
        <v>261</v>
      </c>
      <c r="C138" s="75">
        <v>476.5</v>
      </c>
      <c r="D138" s="78">
        <v>74</v>
      </c>
      <c r="E138" s="78"/>
      <c r="F138" s="78">
        <v>67.65</v>
      </c>
      <c r="G138" s="65">
        <f t="shared" si="52"/>
        <v>482.85</v>
      </c>
      <c r="H138" s="80"/>
    </row>
    <row r="139" s="50" customFormat="1" customHeight="1" spans="1:8">
      <c r="A139" s="73" t="s">
        <v>262</v>
      </c>
      <c r="B139" s="77" t="s">
        <v>263</v>
      </c>
      <c r="C139" s="75">
        <v>9</v>
      </c>
      <c r="D139" s="78"/>
      <c r="E139" s="78"/>
      <c r="F139" s="78"/>
      <c r="G139" s="65">
        <f t="shared" si="52"/>
        <v>9</v>
      </c>
      <c r="H139" s="80"/>
    </row>
    <row r="140" s="50" customFormat="1" customHeight="1" spans="1:8">
      <c r="A140" s="73" t="s">
        <v>264</v>
      </c>
      <c r="B140" s="77" t="s">
        <v>265</v>
      </c>
      <c r="C140" s="75">
        <v>334.5</v>
      </c>
      <c r="D140" s="78">
        <v>78.2</v>
      </c>
      <c r="E140" s="78"/>
      <c r="F140" s="78"/>
      <c r="G140" s="65">
        <f t="shared" si="52"/>
        <v>412.7</v>
      </c>
      <c r="H140" s="80"/>
    </row>
    <row r="141" s="50" customFormat="1" customHeight="1" spans="1:8">
      <c r="A141" s="73" t="s">
        <v>266</v>
      </c>
      <c r="B141" s="77" t="s">
        <v>267</v>
      </c>
      <c r="C141" s="75">
        <v>31.83</v>
      </c>
      <c r="D141" s="78"/>
      <c r="E141" s="78"/>
      <c r="F141" s="78"/>
      <c r="G141" s="65">
        <f t="shared" si="52"/>
        <v>31.83</v>
      </c>
      <c r="H141" s="80"/>
    </row>
    <row r="142" s="50" customFormat="1" customHeight="1" spans="1:8">
      <c r="A142" s="73" t="s">
        <v>268</v>
      </c>
      <c r="B142" s="77" t="s">
        <v>269</v>
      </c>
      <c r="C142" s="75">
        <v>70</v>
      </c>
      <c r="D142" s="78"/>
      <c r="E142" s="78"/>
      <c r="F142" s="78"/>
      <c r="G142" s="65">
        <f t="shared" si="52"/>
        <v>70</v>
      </c>
      <c r="H142" s="80"/>
    </row>
    <row r="143" s="50" customFormat="1" customHeight="1" spans="1:8">
      <c r="A143" s="73" t="s">
        <v>270</v>
      </c>
      <c r="B143" s="77" t="s">
        <v>271</v>
      </c>
      <c r="C143" s="75">
        <v>1235.85</v>
      </c>
      <c r="D143" s="78"/>
      <c r="E143" s="78"/>
      <c r="F143" s="78"/>
      <c r="G143" s="65">
        <f t="shared" si="52"/>
        <v>1235.85</v>
      </c>
      <c r="H143" s="80"/>
    </row>
    <row r="144" s="50" customFormat="1" customHeight="1" spans="1:8">
      <c r="A144" s="73" t="s">
        <v>272</v>
      </c>
      <c r="B144" s="77" t="s">
        <v>273</v>
      </c>
      <c r="C144" s="75">
        <v>30</v>
      </c>
      <c r="D144" s="78"/>
      <c r="E144" s="78"/>
      <c r="F144" s="78"/>
      <c r="G144" s="65">
        <f t="shared" si="52"/>
        <v>30</v>
      </c>
      <c r="H144" s="80"/>
    </row>
    <row r="145" s="50" customFormat="1" customHeight="1" spans="1:8">
      <c r="A145" s="73" t="s">
        <v>274</v>
      </c>
      <c r="B145" s="77" t="s">
        <v>275</v>
      </c>
      <c r="C145" s="75">
        <f t="shared" ref="C145:G145" si="53">C146</f>
        <v>178</v>
      </c>
      <c r="D145" s="75">
        <f t="shared" si="53"/>
        <v>61.2</v>
      </c>
      <c r="E145" s="75">
        <f t="shared" si="53"/>
        <v>0</v>
      </c>
      <c r="F145" s="75">
        <f t="shared" si="53"/>
        <v>0</v>
      </c>
      <c r="G145" s="75">
        <f t="shared" si="53"/>
        <v>239.2</v>
      </c>
      <c r="H145" s="80"/>
    </row>
    <row r="146" s="50" customFormat="1" customHeight="1" spans="1:8">
      <c r="A146" s="73" t="s">
        <v>276</v>
      </c>
      <c r="B146" s="77" t="s">
        <v>277</v>
      </c>
      <c r="C146" s="75">
        <v>178</v>
      </c>
      <c r="D146" s="78">
        <v>61.2</v>
      </c>
      <c r="E146" s="78"/>
      <c r="F146" s="78"/>
      <c r="G146" s="65">
        <f t="shared" ref="G146:G151" si="54">C146+D146+E146-F146</f>
        <v>239.2</v>
      </c>
      <c r="H146" s="80"/>
    </row>
    <row r="147" s="50" customFormat="1" customHeight="1" spans="1:8">
      <c r="A147" s="73" t="s">
        <v>278</v>
      </c>
      <c r="B147" s="74" t="s">
        <v>279</v>
      </c>
      <c r="C147" s="75">
        <f t="shared" ref="C147:G147" si="55">C148+C152+C159+C163+C166+C168+C172+C174</f>
        <v>197924.27</v>
      </c>
      <c r="D147" s="75">
        <f t="shared" si="55"/>
        <v>6156.7667</v>
      </c>
      <c r="E147" s="75">
        <f t="shared" si="55"/>
        <v>0</v>
      </c>
      <c r="F147" s="75">
        <f t="shared" si="55"/>
        <v>2950.117</v>
      </c>
      <c r="G147" s="75">
        <f t="shared" si="55"/>
        <v>201130.9197</v>
      </c>
      <c r="H147" s="80"/>
    </row>
    <row r="148" s="50" customFormat="1" customHeight="1" spans="1:8">
      <c r="A148" s="73" t="s">
        <v>280</v>
      </c>
      <c r="B148" s="77" t="s">
        <v>281</v>
      </c>
      <c r="C148" s="75">
        <f t="shared" ref="C148:G148" si="56">SUM(C149:C151)</f>
        <v>1124.96</v>
      </c>
      <c r="D148" s="75">
        <f t="shared" si="56"/>
        <v>0</v>
      </c>
      <c r="E148" s="75">
        <f t="shared" si="56"/>
        <v>0</v>
      </c>
      <c r="F148" s="75">
        <f t="shared" si="56"/>
        <v>159.262</v>
      </c>
      <c r="G148" s="75">
        <f t="shared" si="56"/>
        <v>965.698</v>
      </c>
      <c r="H148" s="80"/>
    </row>
    <row r="149" s="50" customFormat="1" customHeight="1" spans="1:8">
      <c r="A149" s="73" t="s">
        <v>282</v>
      </c>
      <c r="B149" s="77" t="s">
        <v>283</v>
      </c>
      <c r="C149" s="75">
        <v>338.46</v>
      </c>
      <c r="D149" s="78"/>
      <c r="E149" s="78"/>
      <c r="F149" s="78"/>
      <c r="G149" s="65">
        <f t="shared" si="54"/>
        <v>338.46</v>
      </c>
      <c r="H149" s="80"/>
    </row>
    <row r="150" s="50" customFormat="1" customHeight="1" spans="1:8">
      <c r="A150" s="73" t="s">
        <v>284</v>
      </c>
      <c r="B150" s="77" t="s">
        <v>285</v>
      </c>
      <c r="C150" s="75">
        <v>25.31</v>
      </c>
      <c r="D150" s="78"/>
      <c r="E150" s="78"/>
      <c r="F150" s="78"/>
      <c r="G150" s="65">
        <f t="shared" si="54"/>
        <v>25.31</v>
      </c>
      <c r="H150" s="80"/>
    </row>
    <row r="151" s="50" customFormat="1" customHeight="1" spans="1:8">
      <c r="A151" s="73" t="s">
        <v>286</v>
      </c>
      <c r="B151" s="77" t="s">
        <v>287</v>
      </c>
      <c r="C151" s="75">
        <v>761.19</v>
      </c>
      <c r="D151" s="78"/>
      <c r="E151" s="78"/>
      <c r="F151" s="78">
        <v>159.262</v>
      </c>
      <c r="G151" s="65">
        <f t="shared" si="54"/>
        <v>601.928</v>
      </c>
      <c r="H151" s="80"/>
    </row>
    <row r="152" s="50" customFormat="1" customHeight="1" spans="1:8">
      <c r="A152" s="73" t="s">
        <v>288</v>
      </c>
      <c r="B152" s="77" t="s">
        <v>289</v>
      </c>
      <c r="C152" s="75">
        <f t="shared" ref="C152:G152" si="57">SUM(C153:C158)</f>
        <v>187490.44</v>
      </c>
      <c r="D152" s="75">
        <f t="shared" si="57"/>
        <v>4797.0208</v>
      </c>
      <c r="E152" s="75">
        <f t="shared" si="57"/>
        <v>0</v>
      </c>
      <c r="F152" s="75">
        <f t="shared" si="57"/>
        <v>2365.615</v>
      </c>
      <c r="G152" s="75">
        <f t="shared" si="57"/>
        <v>189921.8458</v>
      </c>
      <c r="H152" s="80"/>
    </row>
    <row r="153" s="50" customFormat="1" customHeight="1" spans="1:8">
      <c r="A153" s="73" t="s">
        <v>290</v>
      </c>
      <c r="B153" s="77" t="s">
        <v>291</v>
      </c>
      <c r="C153" s="75">
        <v>66.78</v>
      </c>
      <c r="D153" s="78">
        <v>8</v>
      </c>
      <c r="E153" s="78"/>
      <c r="F153" s="78"/>
      <c r="G153" s="65">
        <f t="shared" ref="G153:G158" si="58">C153+D153+E153-F153</f>
        <v>74.78</v>
      </c>
      <c r="H153" s="80"/>
    </row>
    <row r="154" s="50" customFormat="1" customHeight="1" spans="1:8">
      <c r="A154" s="73" t="s">
        <v>292</v>
      </c>
      <c r="B154" s="77" t="s">
        <v>293</v>
      </c>
      <c r="C154" s="75">
        <v>63156.06</v>
      </c>
      <c r="D154" s="78"/>
      <c r="E154" s="78"/>
      <c r="F154" s="78">
        <v>151.86</v>
      </c>
      <c r="G154" s="65">
        <f t="shared" si="58"/>
        <v>63004.2</v>
      </c>
      <c r="H154" s="80"/>
    </row>
    <row r="155" s="50" customFormat="1" customHeight="1" spans="1:8">
      <c r="A155" s="73" t="s">
        <v>294</v>
      </c>
      <c r="B155" s="77" t="s">
        <v>295</v>
      </c>
      <c r="C155" s="75">
        <v>37596.55</v>
      </c>
      <c r="D155" s="78">
        <v>4434</v>
      </c>
      <c r="E155" s="78"/>
      <c r="F155" s="78">
        <v>1155.21</v>
      </c>
      <c r="G155" s="65">
        <f t="shared" si="58"/>
        <v>40875.34</v>
      </c>
      <c r="H155" s="80"/>
    </row>
    <row r="156" s="50" customFormat="1" customHeight="1" spans="1:8">
      <c r="A156" s="73" t="s">
        <v>296</v>
      </c>
      <c r="B156" s="77" t="s">
        <v>297</v>
      </c>
      <c r="C156" s="75">
        <v>78525.48</v>
      </c>
      <c r="D156" s="78"/>
      <c r="E156" s="78"/>
      <c r="F156" s="78">
        <v>978.37</v>
      </c>
      <c r="G156" s="65">
        <f t="shared" si="58"/>
        <v>77547.11</v>
      </c>
      <c r="H156" s="80"/>
    </row>
    <row r="157" s="50" customFormat="1" customHeight="1" spans="1:8">
      <c r="A157" s="73" t="s">
        <v>298</v>
      </c>
      <c r="B157" s="77" t="s">
        <v>299</v>
      </c>
      <c r="C157" s="75">
        <v>5595.54</v>
      </c>
      <c r="D157" s="78">
        <v>285</v>
      </c>
      <c r="E157" s="78"/>
      <c r="F157" s="78">
        <v>69.975</v>
      </c>
      <c r="G157" s="65">
        <f t="shared" si="58"/>
        <v>5810.565</v>
      </c>
      <c r="H157" s="80"/>
    </row>
    <row r="158" s="50" customFormat="1" customHeight="1" spans="1:8">
      <c r="A158" s="73" t="s">
        <v>300</v>
      </c>
      <c r="B158" s="77" t="s">
        <v>301</v>
      </c>
      <c r="C158" s="75">
        <v>2550.03</v>
      </c>
      <c r="D158" s="78">
        <v>70.0208</v>
      </c>
      <c r="E158" s="78"/>
      <c r="F158" s="78">
        <v>10.2</v>
      </c>
      <c r="G158" s="65">
        <f t="shared" si="58"/>
        <v>2609.8508</v>
      </c>
      <c r="H158" s="80"/>
    </row>
    <row r="159" s="50" customFormat="1" customHeight="1" spans="1:8">
      <c r="A159" s="73" t="s">
        <v>302</v>
      </c>
      <c r="B159" s="77" t="s">
        <v>303</v>
      </c>
      <c r="C159" s="75">
        <f t="shared" ref="C159:G159" si="59">SUM(C160:C162)</f>
        <v>3004.67</v>
      </c>
      <c r="D159" s="75">
        <f t="shared" si="59"/>
        <v>221.7969</v>
      </c>
      <c r="E159" s="75">
        <f t="shared" si="59"/>
        <v>0</v>
      </c>
      <c r="F159" s="75">
        <f t="shared" si="59"/>
        <v>425.24</v>
      </c>
      <c r="G159" s="75">
        <f t="shared" si="59"/>
        <v>2801.2269</v>
      </c>
      <c r="H159" s="80"/>
    </row>
    <row r="160" s="50" customFormat="1" customHeight="1" spans="1:8">
      <c r="A160" s="73" t="s">
        <v>304</v>
      </c>
      <c r="B160" s="77" t="s">
        <v>305</v>
      </c>
      <c r="C160" s="75">
        <v>540.55</v>
      </c>
      <c r="D160" s="78">
        <v>77.6675</v>
      </c>
      <c r="E160" s="78"/>
      <c r="F160" s="78"/>
      <c r="G160" s="65">
        <f t="shared" ref="G160:G162" si="60">C160+D160+E160-F160</f>
        <v>618.2175</v>
      </c>
      <c r="H160" s="80"/>
    </row>
    <row r="161" s="50" customFormat="1" customHeight="1" spans="1:8">
      <c r="A161" s="73" t="s">
        <v>306</v>
      </c>
      <c r="B161" s="77" t="s">
        <v>307</v>
      </c>
      <c r="C161" s="75">
        <v>13.6</v>
      </c>
      <c r="D161" s="78"/>
      <c r="E161" s="78"/>
      <c r="F161" s="78"/>
      <c r="G161" s="65">
        <f t="shared" si="60"/>
        <v>13.6</v>
      </c>
      <c r="H161" s="80"/>
    </row>
    <row r="162" s="50" customFormat="1" customHeight="1" spans="1:8">
      <c r="A162" s="73" t="s">
        <v>308</v>
      </c>
      <c r="B162" s="77" t="s">
        <v>309</v>
      </c>
      <c r="C162" s="75">
        <v>2450.52</v>
      </c>
      <c r="D162" s="78">
        <v>144.1294</v>
      </c>
      <c r="E162" s="78"/>
      <c r="F162" s="78">
        <v>425.24</v>
      </c>
      <c r="G162" s="65">
        <f t="shared" si="60"/>
        <v>2169.4094</v>
      </c>
      <c r="H162" s="80"/>
    </row>
    <row r="163" s="50" customFormat="1" customHeight="1" spans="1:8">
      <c r="A163" s="73" t="s">
        <v>310</v>
      </c>
      <c r="B163" s="77" t="s">
        <v>311</v>
      </c>
      <c r="C163" s="75">
        <f t="shared" ref="C163:G163" si="61">SUM(C164:C165)</f>
        <v>152.82</v>
      </c>
      <c r="D163" s="75">
        <f t="shared" si="61"/>
        <v>0</v>
      </c>
      <c r="E163" s="75">
        <f t="shared" si="61"/>
        <v>0</v>
      </c>
      <c r="F163" s="75">
        <f t="shared" si="61"/>
        <v>0</v>
      </c>
      <c r="G163" s="75">
        <f t="shared" si="61"/>
        <v>152.82</v>
      </c>
      <c r="H163" s="80"/>
    </row>
    <row r="164" s="50" customFormat="1" customHeight="1" spans="1:8">
      <c r="A164" s="73" t="s">
        <v>312</v>
      </c>
      <c r="B164" s="77" t="s">
        <v>313</v>
      </c>
      <c r="C164" s="75">
        <v>151.72</v>
      </c>
      <c r="D164" s="78"/>
      <c r="E164" s="78"/>
      <c r="F164" s="78"/>
      <c r="G164" s="65">
        <f t="shared" ref="G164:G167" si="62">C164+D164+E164-F164</f>
        <v>151.72</v>
      </c>
      <c r="H164" s="80"/>
    </row>
    <row r="165" s="50" customFormat="1" customHeight="1" spans="1:8">
      <c r="A165" s="73" t="s">
        <v>314</v>
      </c>
      <c r="B165" s="77" t="s">
        <v>315</v>
      </c>
      <c r="C165" s="75">
        <v>1.1</v>
      </c>
      <c r="D165" s="78"/>
      <c r="E165" s="78"/>
      <c r="F165" s="78"/>
      <c r="G165" s="65">
        <f t="shared" si="62"/>
        <v>1.1</v>
      </c>
      <c r="H165" s="80"/>
    </row>
    <row r="166" s="50" customFormat="1" customHeight="1" spans="1:8">
      <c r="A166" s="73" t="s">
        <v>316</v>
      </c>
      <c r="B166" s="77" t="s">
        <v>317</v>
      </c>
      <c r="C166" s="75">
        <f t="shared" ref="C166:G166" si="63">C167</f>
        <v>441.98</v>
      </c>
      <c r="D166" s="75">
        <f t="shared" si="63"/>
        <v>614.664</v>
      </c>
      <c r="E166" s="75">
        <f t="shared" si="63"/>
        <v>0</v>
      </c>
      <c r="F166" s="75">
        <f t="shared" si="63"/>
        <v>0</v>
      </c>
      <c r="G166" s="75">
        <f t="shared" si="63"/>
        <v>1056.644</v>
      </c>
      <c r="H166" s="80"/>
    </row>
    <row r="167" s="50" customFormat="1" customHeight="1" spans="1:8">
      <c r="A167" s="73" t="s">
        <v>318</v>
      </c>
      <c r="B167" s="77" t="s">
        <v>319</v>
      </c>
      <c r="C167" s="75">
        <v>441.98</v>
      </c>
      <c r="D167" s="78">
        <v>614.664</v>
      </c>
      <c r="E167" s="78"/>
      <c r="F167" s="78"/>
      <c r="G167" s="65">
        <f t="shared" si="62"/>
        <v>1056.644</v>
      </c>
      <c r="H167" s="80"/>
    </row>
    <row r="168" s="50" customFormat="1" customHeight="1" spans="1:8">
      <c r="A168" s="73" t="s">
        <v>320</v>
      </c>
      <c r="B168" s="77" t="s">
        <v>321</v>
      </c>
      <c r="C168" s="75">
        <f t="shared" ref="C168:G168" si="64">SUM(C169:C171)</f>
        <v>694</v>
      </c>
      <c r="D168" s="75">
        <f t="shared" si="64"/>
        <v>53.21</v>
      </c>
      <c r="E168" s="75">
        <f t="shared" si="64"/>
        <v>0</v>
      </c>
      <c r="F168" s="75">
        <f t="shared" si="64"/>
        <v>0</v>
      </c>
      <c r="G168" s="75">
        <f t="shared" si="64"/>
        <v>747.21</v>
      </c>
      <c r="H168" s="80"/>
    </row>
    <row r="169" s="50" customFormat="1" customHeight="1" spans="1:8">
      <c r="A169" s="73" t="s">
        <v>322</v>
      </c>
      <c r="B169" s="77" t="s">
        <v>323</v>
      </c>
      <c r="C169" s="75">
        <v>186.87</v>
      </c>
      <c r="D169" s="78"/>
      <c r="E169" s="78"/>
      <c r="F169" s="78"/>
      <c r="G169" s="65">
        <f t="shared" ref="G169:G171" si="65">C169+D169+E169-F169</f>
        <v>186.87</v>
      </c>
      <c r="H169" s="80"/>
    </row>
    <row r="170" s="50" customFormat="1" customHeight="1" spans="1:8">
      <c r="A170" s="73" t="s">
        <v>324</v>
      </c>
      <c r="B170" s="77" t="s">
        <v>325</v>
      </c>
      <c r="C170" s="75">
        <v>27</v>
      </c>
      <c r="D170" s="78"/>
      <c r="E170" s="78"/>
      <c r="F170" s="78"/>
      <c r="G170" s="65">
        <f t="shared" si="65"/>
        <v>27</v>
      </c>
      <c r="H170" s="80"/>
    </row>
    <row r="171" s="50" customFormat="1" customHeight="1" spans="1:8">
      <c r="A171" s="73" t="s">
        <v>326</v>
      </c>
      <c r="B171" s="77" t="s">
        <v>327</v>
      </c>
      <c r="C171" s="75">
        <v>480.13</v>
      </c>
      <c r="D171" s="78">
        <v>53.21</v>
      </c>
      <c r="E171" s="78"/>
      <c r="F171" s="78"/>
      <c r="G171" s="65">
        <f t="shared" si="65"/>
        <v>533.34</v>
      </c>
      <c r="H171" s="80"/>
    </row>
    <row r="172" s="50" customFormat="1" customHeight="1" spans="1:8">
      <c r="A172" s="73" t="s">
        <v>328</v>
      </c>
      <c r="B172" s="77" t="s">
        <v>329</v>
      </c>
      <c r="C172" s="75">
        <f t="shared" ref="C172:G172" si="66">C173</f>
        <v>5000</v>
      </c>
      <c r="D172" s="75">
        <f t="shared" si="66"/>
        <v>429.075</v>
      </c>
      <c r="E172" s="75">
        <f t="shared" si="66"/>
        <v>0</v>
      </c>
      <c r="F172" s="75">
        <f t="shared" si="66"/>
        <v>0</v>
      </c>
      <c r="G172" s="75">
        <f t="shared" si="66"/>
        <v>5429.075</v>
      </c>
      <c r="H172" s="80"/>
    </row>
    <row r="173" s="50" customFormat="1" customHeight="1" spans="1:8">
      <c r="A173" s="73" t="s">
        <v>330</v>
      </c>
      <c r="B173" s="77" t="s">
        <v>331</v>
      </c>
      <c r="C173" s="75">
        <v>5000</v>
      </c>
      <c r="D173" s="78">
        <v>429.075</v>
      </c>
      <c r="E173" s="78"/>
      <c r="F173" s="78"/>
      <c r="G173" s="65">
        <f t="shared" ref="G173:G178" si="67">C173+D173+E173-F173</f>
        <v>5429.075</v>
      </c>
      <c r="H173" s="80"/>
    </row>
    <row r="174" s="50" customFormat="1" customHeight="1" spans="1:8">
      <c r="A174" s="73" t="s">
        <v>332</v>
      </c>
      <c r="B174" s="77" t="s">
        <v>333</v>
      </c>
      <c r="C174" s="75">
        <f t="shared" ref="C174:G174" si="68">C175</f>
        <v>15.4</v>
      </c>
      <c r="D174" s="75">
        <f t="shared" si="68"/>
        <v>41</v>
      </c>
      <c r="E174" s="75">
        <f t="shared" si="68"/>
        <v>0</v>
      </c>
      <c r="F174" s="75">
        <f t="shared" si="68"/>
        <v>0</v>
      </c>
      <c r="G174" s="75">
        <f t="shared" si="68"/>
        <v>56.4</v>
      </c>
      <c r="H174" s="80"/>
    </row>
    <row r="175" s="50" customFormat="1" customHeight="1" spans="1:8">
      <c r="A175" s="73" t="s">
        <v>334</v>
      </c>
      <c r="B175" s="77" t="s">
        <v>335</v>
      </c>
      <c r="C175" s="75">
        <v>15.4</v>
      </c>
      <c r="D175" s="78">
        <v>41</v>
      </c>
      <c r="E175" s="78"/>
      <c r="F175" s="78"/>
      <c r="G175" s="65">
        <f t="shared" si="67"/>
        <v>56.4</v>
      </c>
      <c r="H175" s="80"/>
    </row>
    <row r="176" s="50" customFormat="1" customHeight="1" spans="1:8">
      <c r="A176" s="73" t="s">
        <v>336</v>
      </c>
      <c r="B176" s="74" t="s">
        <v>337</v>
      </c>
      <c r="C176" s="75">
        <f t="shared" ref="C176:G176" si="69">C177+C179+C182</f>
        <v>432.15</v>
      </c>
      <c r="D176" s="75">
        <f t="shared" si="69"/>
        <v>219</v>
      </c>
      <c r="E176" s="75">
        <f t="shared" si="69"/>
        <v>0</v>
      </c>
      <c r="F176" s="75">
        <f t="shared" si="69"/>
        <v>0</v>
      </c>
      <c r="G176" s="75">
        <f t="shared" si="69"/>
        <v>651.15</v>
      </c>
      <c r="H176" s="80"/>
    </row>
    <row r="177" s="50" customFormat="1" customHeight="1" spans="1:8">
      <c r="A177" s="73" t="s">
        <v>338</v>
      </c>
      <c r="B177" s="77" t="s">
        <v>339</v>
      </c>
      <c r="C177" s="75">
        <f t="shared" ref="C177:G177" si="70">C178</f>
        <v>335</v>
      </c>
      <c r="D177" s="75">
        <f t="shared" si="70"/>
        <v>60</v>
      </c>
      <c r="E177" s="75">
        <f t="shared" si="70"/>
        <v>0</v>
      </c>
      <c r="F177" s="75">
        <f t="shared" si="70"/>
        <v>0</v>
      </c>
      <c r="G177" s="75">
        <f t="shared" si="70"/>
        <v>395</v>
      </c>
      <c r="H177" s="80"/>
    </row>
    <row r="178" s="50" customFormat="1" customHeight="1" spans="1:8">
      <c r="A178" s="73" t="s">
        <v>340</v>
      </c>
      <c r="B178" s="77" t="s">
        <v>341</v>
      </c>
      <c r="C178" s="75">
        <v>335</v>
      </c>
      <c r="D178" s="78">
        <v>60</v>
      </c>
      <c r="E178" s="78"/>
      <c r="F178" s="78"/>
      <c r="G178" s="65">
        <f t="shared" si="67"/>
        <v>395</v>
      </c>
      <c r="H178" s="80"/>
    </row>
    <row r="179" s="50" customFormat="1" customHeight="1" spans="1:8">
      <c r="A179" s="73" t="s">
        <v>342</v>
      </c>
      <c r="B179" s="77" t="s">
        <v>343</v>
      </c>
      <c r="C179" s="75">
        <f t="shared" ref="C179:G179" si="71">SUM(C180:C181)</f>
        <v>97.15</v>
      </c>
      <c r="D179" s="75">
        <f t="shared" si="71"/>
        <v>0</v>
      </c>
      <c r="E179" s="75">
        <f t="shared" si="71"/>
        <v>0</v>
      </c>
      <c r="F179" s="75">
        <f t="shared" si="71"/>
        <v>0</v>
      </c>
      <c r="G179" s="75">
        <f t="shared" si="71"/>
        <v>97.15</v>
      </c>
      <c r="H179" s="80"/>
    </row>
    <row r="180" s="50" customFormat="1" customHeight="1" spans="1:8">
      <c r="A180" s="73" t="s">
        <v>344</v>
      </c>
      <c r="B180" s="77" t="s">
        <v>345</v>
      </c>
      <c r="C180" s="75">
        <v>64.15</v>
      </c>
      <c r="D180" s="78"/>
      <c r="E180" s="78"/>
      <c r="F180" s="78"/>
      <c r="G180" s="65">
        <f t="shared" ref="G180:G183" si="72">C180+D180+E180-F180</f>
        <v>64.15</v>
      </c>
      <c r="H180" s="80"/>
    </row>
    <row r="181" s="50" customFormat="1" customHeight="1" spans="1:8">
      <c r="A181" s="73" t="s">
        <v>346</v>
      </c>
      <c r="B181" s="77" t="s">
        <v>347</v>
      </c>
      <c r="C181" s="75">
        <v>33</v>
      </c>
      <c r="D181" s="78"/>
      <c r="E181" s="78"/>
      <c r="F181" s="78"/>
      <c r="G181" s="65">
        <f t="shared" si="72"/>
        <v>33</v>
      </c>
      <c r="H181" s="80"/>
    </row>
    <row r="182" s="50" customFormat="1" customHeight="1" spans="1:8">
      <c r="A182" s="73"/>
      <c r="B182" s="77" t="s">
        <v>348</v>
      </c>
      <c r="C182" s="75">
        <f t="shared" ref="C182:G182" si="73">C183</f>
        <v>0</v>
      </c>
      <c r="D182" s="75">
        <f t="shared" si="73"/>
        <v>159</v>
      </c>
      <c r="E182" s="75">
        <f t="shared" si="73"/>
        <v>0</v>
      </c>
      <c r="F182" s="75">
        <f t="shared" si="73"/>
        <v>0</v>
      </c>
      <c r="G182" s="75">
        <f t="shared" si="73"/>
        <v>159</v>
      </c>
      <c r="H182" s="80"/>
    </row>
    <row r="183" s="50" customFormat="1" customHeight="1" spans="1:8">
      <c r="A183" s="73"/>
      <c r="B183" s="77" t="s">
        <v>349</v>
      </c>
      <c r="C183" s="75"/>
      <c r="D183" s="78">
        <v>159</v>
      </c>
      <c r="E183" s="78"/>
      <c r="F183" s="78"/>
      <c r="G183" s="65">
        <f t="shared" si="72"/>
        <v>159</v>
      </c>
      <c r="H183" s="80"/>
    </row>
    <row r="184" s="50" customFormat="1" customHeight="1" spans="1:8">
      <c r="A184" s="73" t="s">
        <v>350</v>
      </c>
      <c r="B184" s="74" t="s">
        <v>351</v>
      </c>
      <c r="C184" s="75">
        <f t="shared" ref="C184:G184" si="74">C185+C192+C195+C203+C208+C210</f>
        <v>13974.36</v>
      </c>
      <c r="D184" s="75">
        <f t="shared" si="74"/>
        <v>1884.3925</v>
      </c>
      <c r="E184" s="75">
        <f t="shared" si="74"/>
        <v>0</v>
      </c>
      <c r="F184" s="75">
        <f t="shared" si="74"/>
        <v>1728.221078</v>
      </c>
      <c r="G184" s="75">
        <f t="shared" si="74"/>
        <v>14130.531422</v>
      </c>
      <c r="H184" s="80"/>
    </row>
    <row r="185" s="50" customFormat="1" customHeight="1" spans="1:8">
      <c r="A185" s="73" t="s">
        <v>352</v>
      </c>
      <c r="B185" s="77" t="s">
        <v>353</v>
      </c>
      <c r="C185" s="75">
        <f t="shared" ref="C185:G185" si="75">SUM(C186:C191)</f>
        <v>13533.64</v>
      </c>
      <c r="D185" s="75">
        <f t="shared" si="75"/>
        <v>1850.3925</v>
      </c>
      <c r="E185" s="75">
        <f t="shared" si="75"/>
        <v>0</v>
      </c>
      <c r="F185" s="75">
        <f t="shared" si="75"/>
        <v>1704.121078</v>
      </c>
      <c r="G185" s="75">
        <f t="shared" si="75"/>
        <v>13679.911422</v>
      </c>
      <c r="H185" s="80"/>
    </row>
    <row r="186" s="50" customFormat="1" customHeight="1" spans="1:8">
      <c r="A186" s="73" t="s">
        <v>354</v>
      </c>
      <c r="B186" s="77" t="s">
        <v>355</v>
      </c>
      <c r="C186" s="75">
        <v>47.2</v>
      </c>
      <c r="D186" s="78"/>
      <c r="E186" s="78"/>
      <c r="F186" s="78">
        <v>31.9637</v>
      </c>
      <c r="G186" s="65">
        <f t="shared" ref="G186:G191" si="76">C186+D186+E186-F186</f>
        <v>15.2363</v>
      </c>
      <c r="H186" s="80"/>
    </row>
    <row r="187" s="50" customFormat="1" customHeight="1" spans="1:8">
      <c r="A187" s="73" t="s">
        <v>356</v>
      </c>
      <c r="B187" s="77" t="s">
        <v>357</v>
      </c>
      <c r="C187" s="75">
        <v>100.63</v>
      </c>
      <c r="D187" s="78"/>
      <c r="E187" s="78"/>
      <c r="F187" s="78"/>
      <c r="G187" s="65">
        <f t="shared" si="76"/>
        <v>100.63</v>
      </c>
      <c r="H187" s="80"/>
    </row>
    <row r="188" s="50" customFormat="1" customHeight="1" spans="1:8">
      <c r="A188" s="73" t="s">
        <v>358</v>
      </c>
      <c r="B188" s="77" t="s">
        <v>359</v>
      </c>
      <c r="C188" s="75">
        <v>106.52</v>
      </c>
      <c r="D188" s="78"/>
      <c r="E188" s="78"/>
      <c r="F188" s="78"/>
      <c r="G188" s="65">
        <f t="shared" si="76"/>
        <v>106.52</v>
      </c>
      <c r="H188" s="80"/>
    </row>
    <row r="189" s="50" customFormat="1" customHeight="1" spans="1:8">
      <c r="A189" s="73" t="s">
        <v>360</v>
      </c>
      <c r="B189" s="77" t="s">
        <v>361</v>
      </c>
      <c r="C189" s="75">
        <v>1.97</v>
      </c>
      <c r="D189" s="78"/>
      <c r="E189" s="78"/>
      <c r="F189" s="78"/>
      <c r="G189" s="65">
        <f t="shared" si="76"/>
        <v>1.97</v>
      </c>
      <c r="H189" s="80"/>
    </row>
    <row r="190" s="50" customFormat="1" customHeight="1" spans="1:8">
      <c r="A190" s="73" t="s">
        <v>362</v>
      </c>
      <c r="B190" s="77" t="s">
        <v>363</v>
      </c>
      <c r="C190" s="75">
        <v>12949.9</v>
      </c>
      <c r="D190" s="78">
        <v>1850.3925</v>
      </c>
      <c r="E190" s="78"/>
      <c r="F190" s="78">
        <v>1672.157378</v>
      </c>
      <c r="G190" s="65">
        <f t="shared" si="76"/>
        <v>13128.135122</v>
      </c>
      <c r="H190" s="80"/>
    </row>
    <row r="191" s="50" customFormat="1" customHeight="1" spans="1:8">
      <c r="A191" s="73" t="s">
        <v>364</v>
      </c>
      <c r="B191" s="77" t="s">
        <v>365</v>
      </c>
      <c r="C191" s="75">
        <v>327.42</v>
      </c>
      <c r="D191" s="78"/>
      <c r="E191" s="78"/>
      <c r="F191" s="78"/>
      <c r="G191" s="65">
        <f t="shared" si="76"/>
        <v>327.42</v>
      </c>
      <c r="H191" s="80"/>
    </row>
    <row r="192" s="50" customFormat="1" customHeight="1" spans="1:8">
      <c r="A192" s="73" t="s">
        <v>366</v>
      </c>
      <c r="B192" s="77" t="s">
        <v>367</v>
      </c>
      <c r="C192" s="75">
        <f t="shared" ref="C192:G192" si="77">SUM(C193:C194)</f>
        <v>106.75</v>
      </c>
      <c r="D192" s="75">
        <f t="shared" si="77"/>
        <v>31</v>
      </c>
      <c r="E192" s="75">
        <f t="shared" si="77"/>
        <v>0</v>
      </c>
      <c r="F192" s="75">
        <f t="shared" si="77"/>
        <v>0</v>
      </c>
      <c r="G192" s="75">
        <f t="shared" si="77"/>
        <v>137.75</v>
      </c>
      <c r="H192" s="80"/>
    </row>
    <row r="193" s="50" customFormat="1" customHeight="1" spans="1:8">
      <c r="A193" s="73" t="s">
        <v>368</v>
      </c>
      <c r="B193" s="77" t="s">
        <v>369</v>
      </c>
      <c r="C193" s="75">
        <v>106.75</v>
      </c>
      <c r="D193" s="78"/>
      <c r="E193" s="78"/>
      <c r="F193" s="78"/>
      <c r="G193" s="65">
        <f t="shared" ref="G193:G202" si="78">C193+D193+E193-F193</f>
        <v>106.75</v>
      </c>
      <c r="H193" s="80"/>
    </row>
    <row r="194" s="50" customFormat="1" customHeight="1" spans="1:8">
      <c r="A194" s="73"/>
      <c r="B194" s="77" t="s">
        <v>370</v>
      </c>
      <c r="C194" s="75"/>
      <c r="D194" s="78">
        <v>31</v>
      </c>
      <c r="E194" s="78"/>
      <c r="F194" s="78"/>
      <c r="G194" s="65">
        <f t="shared" si="78"/>
        <v>31</v>
      </c>
      <c r="H194" s="80"/>
    </row>
    <row r="195" s="50" customFormat="1" customHeight="1" spans="1:8">
      <c r="A195" s="73" t="s">
        <v>371</v>
      </c>
      <c r="B195" s="77" t="s">
        <v>372</v>
      </c>
      <c r="C195" s="75">
        <f t="shared" ref="C195:G195" si="79">SUM(C196:C202)</f>
        <v>196.65</v>
      </c>
      <c r="D195" s="75">
        <f t="shared" si="79"/>
        <v>0</v>
      </c>
      <c r="E195" s="75">
        <f t="shared" si="79"/>
        <v>0</v>
      </c>
      <c r="F195" s="75">
        <f t="shared" si="79"/>
        <v>20</v>
      </c>
      <c r="G195" s="75">
        <f t="shared" si="79"/>
        <v>176.65</v>
      </c>
      <c r="H195" s="80"/>
    </row>
    <row r="196" s="50" customFormat="1" customHeight="1" spans="1:8">
      <c r="A196" s="73" t="s">
        <v>373</v>
      </c>
      <c r="B196" s="77" t="s">
        <v>374</v>
      </c>
      <c r="C196" s="75">
        <v>1.13</v>
      </c>
      <c r="D196" s="78"/>
      <c r="E196" s="78"/>
      <c r="F196" s="78"/>
      <c r="G196" s="65">
        <f t="shared" si="78"/>
        <v>1.13</v>
      </c>
      <c r="H196" s="80"/>
    </row>
    <row r="197" s="50" customFormat="1" customHeight="1" spans="1:8">
      <c r="A197" s="73" t="s">
        <v>375</v>
      </c>
      <c r="B197" s="77" t="s">
        <v>376</v>
      </c>
      <c r="C197" s="75">
        <v>28</v>
      </c>
      <c r="D197" s="78"/>
      <c r="E197" s="78"/>
      <c r="F197" s="78"/>
      <c r="G197" s="65">
        <f t="shared" si="78"/>
        <v>28</v>
      </c>
      <c r="H197" s="80"/>
    </row>
    <row r="198" s="50" customFormat="1" customHeight="1" spans="1:8">
      <c r="A198" s="73" t="s">
        <v>377</v>
      </c>
      <c r="B198" s="77" t="s">
        <v>378</v>
      </c>
      <c r="C198" s="75">
        <v>97.52</v>
      </c>
      <c r="D198" s="78"/>
      <c r="E198" s="78"/>
      <c r="F198" s="78"/>
      <c r="G198" s="65">
        <f t="shared" si="78"/>
        <v>97.52</v>
      </c>
      <c r="H198" s="80"/>
    </row>
    <row r="199" s="50" customFormat="1" customHeight="1" spans="1:8">
      <c r="A199" s="73" t="s">
        <v>379</v>
      </c>
      <c r="B199" s="77" t="s">
        <v>380</v>
      </c>
      <c r="C199" s="75">
        <v>24</v>
      </c>
      <c r="D199" s="78"/>
      <c r="E199" s="78"/>
      <c r="F199" s="78"/>
      <c r="G199" s="65">
        <f t="shared" si="78"/>
        <v>24</v>
      </c>
      <c r="H199" s="80"/>
    </row>
    <row r="200" s="50" customFormat="1" customHeight="1" spans="1:8">
      <c r="A200" s="73" t="s">
        <v>381</v>
      </c>
      <c r="B200" s="77" t="s">
        <v>382</v>
      </c>
      <c r="C200" s="75">
        <v>15</v>
      </c>
      <c r="D200" s="78"/>
      <c r="E200" s="78"/>
      <c r="F200" s="78"/>
      <c r="G200" s="65">
        <f t="shared" si="78"/>
        <v>15</v>
      </c>
      <c r="H200" s="80"/>
    </row>
    <row r="201" s="50" customFormat="1" customHeight="1" spans="1:8">
      <c r="A201" s="73" t="s">
        <v>383</v>
      </c>
      <c r="B201" s="77" t="s">
        <v>384</v>
      </c>
      <c r="C201" s="75">
        <v>20</v>
      </c>
      <c r="D201" s="78"/>
      <c r="E201" s="78"/>
      <c r="F201" s="78">
        <v>20</v>
      </c>
      <c r="G201" s="65">
        <f t="shared" si="78"/>
        <v>0</v>
      </c>
      <c r="H201" s="80"/>
    </row>
    <row r="202" s="50" customFormat="1" customHeight="1" spans="1:8">
      <c r="A202" s="73" t="s">
        <v>385</v>
      </c>
      <c r="B202" s="77" t="s">
        <v>386</v>
      </c>
      <c r="C202" s="75">
        <v>11</v>
      </c>
      <c r="D202" s="78"/>
      <c r="E202" s="78"/>
      <c r="F202" s="78"/>
      <c r="G202" s="65">
        <f t="shared" si="78"/>
        <v>11</v>
      </c>
      <c r="H202" s="80"/>
    </row>
    <row r="203" s="50" customFormat="1" customHeight="1" spans="1:8">
      <c r="A203" s="73" t="s">
        <v>387</v>
      </c>
      <c r="B203" s="77" t="s">
        <v>388</v>
      </c>
      <c r="C203" s="75">
        <f t="shared" ref="C203:G203" si="80">SUM(C204:C207)</f>
        <v>81.32</v>
      </c>
      <c r="D203" s="75">
        <f t="shared" si="80"/>
        <v>0</v>
      </c>
      <c r="E203" s="75">
        <f t="shared" si="80"/>
        <v>0</v>
      </c>
      <c r="F203" s="75">
        <f t="shared" si="80"/>
        <v>4.1</v>
      </c>
      <c r="G203" s="75">
        <f t="shared" si="80"/>
        <v>77.22</v>
      </c>
      <c r="H203" s="80"/>
    </row>
    <row r="204" s="50" customFormat="1" customHeight="1" spans="1:8">
      <c r="A204" s="73" t="s">
        <v>389</v>
      </c>
      <c r="B204" s="77" t="s">
        <v>202</v>
      </c>
      <c r="C204" s="75">
        <v>48.97</v>
      </c>
      <c r="D204" s="78"/>
      <c r="E204" s="78"/>
      <c r="F204" s="78"/>
      <c r="G204" s="65">
        <f t="shared" ref="G204:G207" si="81">C204+D204+E204-F204</f>
        <v>48.97</v>
      </c>
      <c r="H204" s="80"/>
    </row>
    <row r="205" s="50" customFormat="1" customHeight="1" spans="1:8">
      <c r="A205" s="73" t="s">
        <v>390</v>
      </c>
      <c r="B205" s="77" t="s">
        <v>391</v>
      </c>
      <c r="C205" s="75">
        <v>2</v>
      </c>
      <c r="D205" s="78"/>
      <c r="E205" s="78"/>
      <c r="F205" s="78"/>
      <c r="G205" s="65">
        <f t="shared" si="81"/>
        <v>2</v>
      </c>
      <c r="H205" s="80"/>
    </row>
    <row r="206" s="50" customFormat="1" customHeight="1" spans="1:8">
      <c r="A206" s="73" t="s">
        <v>392</v>
      </c>
      <c r="B206" s="77" t="s">
        <v>207</v>
      </c>
      <c r="C206" s="75">
        <v>7.35</v>
      </c>
      <c r="D206" s="78"/>
      <c r="E206" s="78"/>
      <c r="F206" s="78"/>
      <c r="G206" s="65">
        <f t="shared" si="81"/>
        <v>7.35</v>
      </c>
      <c r="H206" s="80"/>
    </row>
    <row r="207" s="50" customFormat="1" customHeight="1" spans="1:8">
      <c r="A207" s="73" t="s">
        <v>393</v>
      </c>
      <c r="B207" s="77" t="s">
        <v>394</v>
      </c>
      <c r="C207" s="75">
        <v>23</v>
      </c>
      <c r="D207" s="78"/>
      <c r="E207" s="78"/>
      <c r="F207" s="78">
        <v>4.1</v>
      </c>
      <c r="G207" s="65">
        <f t="shared" si="81"/>
        <v>18.9</v>
      </c>
      <c r="H207" s="80"/>
    </row>
    <row r="208" s="50" customFormat="1" customHeight="1" spans="1:8">
      <c r="A208" s="73" t="s">
        <v>395</v>
      </c>
      <c r="B208" s="77" t="s">
        <v>396</v>
      </c>
      <c r="C208" s="75">
        <f t="shared" ref="C208:G208" si="82">C209</f>
        <v>47</v>
      </c>
      <c r="D208" s="75">
        <f t="shared" si="82"/>
        <v>3</v>
      </c>
      <c r="E208" s="75">
        <f t="shared" si="82"/>
        <v>0</v>
      </c>
      <c r="F208" s="75">
        <f t="shared" si="82"/>
        <v>0</v>
      </c>
      <c r="G208" s="75">
        <f t="shared" si="82"/>
        <v>50</v>
      </c>
      <c r="H208" s="80"/>
    </row>
    <row r="209" s="50" customFormat="1" customHeight="1" spans="1:8">
      <c r="A209" s="73" t="s">
        <v>397</v>
      </c>
      <c r="B209" s="77" t="s">
        <v>398</v>
      </c>
      <c r="C209" s="75">
        <v>47</v>
      </c>
      <c r="D209" s="78">
        <v>3</v>
      </c>
      <c r="E209" s="78"/>
      <c r="F209" s="78"/>
      <c r="G209" s="65">
        <f t="shared" ref="G209:G220" si="83">C209+D209+E209-F209</f>
        <v>50</v>
      </c>
      <c r="H209" s="80"/>
    </row>
    <row r="210" s="50" customFormat="1" customHeight="1" spans="1:8">
      <c r="A210" s="73" t="s">
        <v>399</v>
      </c>
      <c r="B210" s="77" t="s">
        <v>400</v>
      </c>
      <c r="C210" s="75">
        <f t="shared" ref="C210:G210" si="84">C211</f>
        <v>9</v>
      </c>
      <c r="D210" s="75">
        <f t="shared" si="84"/>
        <v>0</v>
      </c>
      <c r="E210" s="75">
        <f t="shared" si="84"/>
        <v>0</v>
      </c>
      <c r="F210" s="75">
        <f t="shared" si="84"/>
        <v>0</v>
      </c>
      <c r="G210" s="75">
        <f t="shared" si="84"/>
        <v>9</v>
      </c>
      <c r="H210" s="80"/>
    </row>
    <row r="211" s="50" customFormat="1" customHeight="1" spans="1:8">
      <c r="A211" s="73" t="s">
        <v>401</v>
      </c>
      <c r="B211" s="77" t="s">
        <v>402</v>
      </c>
      <c r="C211" s="75">
        <v>9</v>
      </c>
      <c r="D211" s="78"/>
      <c r="E211" s="78"/>
      <c r="F211" s="78"/>
      <c r="G211" s="65">
        <f t="shared" si="83"/>
        <v>9</v>
      </c>
      <c r="H211" s="80"/>
    </row>
    <row r="212" s="50" customFormat="1" customHeight="1" spans="1:8">
      <c r="A212" s="73" t="s">
        <v>403</v>
      </c>
      <c r="B212" s="74" t="s">
        <v>404</v>
      </c>
      <c r="C212" s="75">
        <f t="shared" ref="C212:G212" si="85">C213+C221+C228+C234+C237+C245+C251+C258+C265+C268+C271+C274+C276+C278+C280+C286+C288</f>
        <v>184860.42</v>
      </c>
      <c r="D212" s="75">
        <f t="shared" si="85"/>
        <v>10990.1045</v>
      </c>
      <c r="E212" s="75">
        <f t="shared" si="85"/>
        <v>0</v>
      </c>
      <c r="F212" s="75">
        <f t="shared" si="85"/>
        <v>6328.32</v>
      </c>
      <c r="G212" s="75">
        <f t="shared" si="85"/>
        <v>189522.2045</v>
      </c>
      <c r="H212" s="80"/>
    </row>
    <row r="213" s="50" customFormat="1" customHeight="1" spans="1:8">
      <c r="A213" s="73" t="s">
        <v>405</v>
      </c>
      <c r="B213" s="77" t="s">
        <v>406</v>
      </c>
      <c r="C213" s="75">
        <f t="shared" ref="C213:G213" si="86">SUM(C214:C220)</f>
        <v>3988.06</v>
      </c>
      <c r="D213" s="75">
        <f t="shared" si="86"/>
        <v>0</v>
      </c>
      <c r="E213" s="75">
        <f t="shared" si="86"/>
        <v>0</v>
      </c>
      <c r="F213" s="75">
        <f t="shared" si="86"/>
        <v>0.09</v>
      </c>
      <c r="G213" s="75">
        <f t="shared" si="86"/>
        <v>3987.97</v>
      </c>
      <c r="H213" s="80"/>
    </row>
    <row r="214" s="50" customFormat="1" customHeight="1" spans="1:8">
      <c r="A214" s="73" t="s">
        <v>407</v>
      </c>
      <c r="B214" s="77" t="s">
        <v>408</v>
      </c>
      <c r="C214" s="75">
        <v>313.16</v>
      </c>
      <c r="D214" s="78"/>
      <c r="E214" s="78"/>
      <c r="F214" s="78">
        <v>0.09</v>
      </c>
      <c r="G214" s="65">
        <f t="shared" si="83"/>
        <v>313.07</v>
      </c>
      <c r="H214" s="80"/>
    </row>
    <row r="215" s="50" customFormat="1" customHeight="1" spans="1:8">
      <c r="A215" s="73" t="s">
        <v>409</v>
      </c>
      <c r="B215" s="77" t="s">
        <v>410</v>
      </c>
      <c r="C215" s="75">
        <v>12</v>
      </c>
      <c r="D215" s="78"/>
      <c r="E215" s="78"/>
      <c r="F215" s="78"/>
      <c r="G215" s="65">
        <f t="shared" si="83"/>
        <v>12</v>
      </c>
      <c r="H215" s="80"/>
    </row>
    <row r="216" s="50" customFormat="1" customHeight="1" spans="1:8">
      <c r="A216" s="73" t="s">
        <v>411</v>
      </c>
      <c r="B216" s="77" t="s">
        <v>412</v>
      </c>
      <c r="C216" s="75">
        <v>95.66</v>
      </c>
      <c r="D216" s="78"/>
      <c r="E216" s="78"/>
      <c r="F216" s="78"/>
      <c r="G216" s="65">
        <f t="shared" si="83"/>
        <v>95.66</v>
      </c>
      <c r="H216" s="80"/>
    </row>
    <row r="217" s="50" customFormat="1" customHeight="1" spans="1:8">
      <c r="A217" s="73" t="s">
        <v>413</v>
      </c>
      <c r="B217" s="77" t="s">
        <v>414</v>
      </c>
      <c r="C217" s="75">
        <v>2777.19</v>
      </c>
      <c r="D217" s="78"/>
      <c r="E217" s="78"/>
      <c r="F217" s="78"/>
      <c r="G217" s="65">
        <f t="shared" si="83"/>
        <v>2777.19</v>
      </c>
      <c r="H217" s="80"/>
    </row>
    <row r="218" s="50" customFormat="1" customHeight="1" spans="1:8">
      <c r="A218" s="73" t="s">
        <v>415</v>
      </c>
      <c r="B218" s="77" t="s">
        <v>416</v>
      </c>
      <c r="C218" s="75">
        <v>767.54</v>
      </c>
      <c r="D218" s="78"/>
      <c r="E218" s="78"/>
      <c r="F218" s="78"/>
      <c r="G218" s="65">
        <f t="shared" si="83"/>
        <v>767.54</v>
      </c>
      <c r="H218" s="80"/>
    </row>
    <row r="219" s="50" customFormat="1" customHeight="1" spans="1:8">
      <c r="A219" s="73" t="s">
        <v>417</v>
      </c>
      <c r="B219" s="77" t="s">
        <v>418</v>
      </c>
      <c r="C219" s="75">
        <v>5</v>
      </c>
      <c r="D219" s="78"/>
      <c r="E219" s="78"/>
      <c r="F219" s="78"/>
      <c r="G219" s="65">
        <f t="shared" si="83"/>
        <v>5</v>
      </c>
      <c r="H219" s="80"/>
    </row>
    <row r="220" s="50" customFormat="1" customHeight="1" spans="1:8">
      <c r="A220" s="73" t="s">
        <v>419</v>
      </c>
      <c r="B220" s="77" t="s">
        <v>420</v>
      </c>
      <c r="C220" s="75">
        <v>17.51</v>
      </c>
      <c r="D220" s="78"/>
      <c r="E220" s="78"/>
      <c r="F220" s="78"/>
      <c r="G220" s="65">
        <f t="shared" si="83"/>
        <v>17.51</v>
      </c>
      <c r="H220" s="80"/>
    </row>
    <row r="221" s="50" customFormat="1" customHeight="1" spans="1:8">
      <c r="A221" s="73" t="s">
        <v>421</v>
      </c>
      <c r="B221" s="77" t="s">
        <v>422</v>
      </c>
      <c r="C221" s="75">
        <f t="shared" ref="C221:G221" si="87">SUM(C222:C227)</f>
        <v>2785.93</v>
      </c>
      <c r="D221" s="75">
        <f t="shared" si="87"/>
        <v>257</v>
      </c>
      <c r="E221" s="75">
        <f t="shared" si="87"/>
        <v>0</v>
      </c>
      <c r="F221" s="75">
        <f t="shared" si="87"/>
        <v>50</v>
      </c>
      <c r="G221" s="75">
        <f t="shared" si="87"/>
        <v>2992.93</v>
      </c>
      <c r="H221" s="80"/>
    </row>
    <row r="222" s="50" customFormat="1" customHeight="1" spans="1:8">
      <c r="A222" s="73" t="s">
        <v>423</v>
      </c>
      <c r="B222" s="77" t="s">
        <v>424</v>
      </c>
      <c r="C222" s="75">
        <v>7.55</v>
      </c>
      <c r="D222" s="78"/>
      <c r="E222" s="78"/>
      <c r="F222" s="78"/>
      <c r="G222" s="65">
        <f t="shared" ref="G222:G227" si="88">C222+D222+E222-F222</f>
        <v>7.55</v>
      </c>
      <c r="H222" s="80"/>
    </row>
    <row r="223" s="50" customFormat="1" customHeight="1" spans="1:8">
      <c r="A223" s="73" t="s">
        <v>425</v>
      </c>
      <c r="B223" s="77" t="s">
        <v>426</v>
      </c>
      <c r="C223" s="75">
        <v>15.27</v>
      </c>
      <c r="D223" s="78"/>
      <c r="E223" s="78"/>
      <c r="F223" s="78"/>
      <c r="G223" s="65">
        <f t="shared" si="88"/>
        <v>15.27</v>
      </c>
      <c r="H223" s="80"/>
    </row>
    <row r="224" s="50" customFormat="1" customHeight="1" spans="1:8">
      <c r="A224" s="73" t="s">
        <v>427</v>
      </c>
      <c r="B224" s="77" t="s">
        <v>428</v>
      </c>
      <c r="C224" s="75">
        <v>249.42</v>
      </c>
      <c r="D224" s="78"/>
      <c r="E224" s="78"/>
      <c r="F224" s="78"/>
      <c r="G224" s="65">
        <f t="shared" si="88"/>
        <v>249.42</v>
      </c>
      <c r="H224" s="80"/>
    </row>
    <row r="225" s="50" customFormat="1" customHeight="1" spans="1:8">
      <c r="A225" s="73" t="s">
        <v>429</v>
      </c>
      <c r="B225" s="77" t="s">
        <v>430</v>
      </c>
      <c r="C225" s="75">
        <v>908.16</v>
      </c>
      <c r="D225" s="78">
        <v>257</v>
      </c>
      <c r="E225" s="78"/>
      <c r="F225" s="78"/>
      <c r="G225" s="65">
        <f t="shared" si="88"/>
        <v>1165.16</v>
      </c>
      <c r="H225" s="80"/>
    </row>
    <row r="226" s="50" customFormat="1" customHeight="1" spans="1:8">
      <c r="A226" s="73" t="s">
        <v>431</v>
      </c>
      <c r="B226" s="77" t="s">
        <v>432</v>
      </c>
      <c r="C226" s="75">
        <v>114</v>
      </c>
      <c r="D226" s="78"/>
      <c r="E226" s="78"/>
      <c r="F226" s="78">
        <v>50</v>
      </c>
      <c r="G226" s="65">
        <f t="shared" si="88"/>
        <v>64</v>
      </c>
      <c r="H226" s="80"/>
    </row>
    <row r="227" s="50" customFormat="1" customHeight="1" spans="1:8">
      <c r="A227" s="73" t="s">
        <v>433</v>
      </c>
      <c r="B227" s="77" t="s">
        <v>434</v>
      </c>
      <c r="C227" s="75">
        <v>1491.53</v>
      </c>
      <c r="D227" s="78"/>
      <c r="E227" s="78"/>
      <c r="F227" s="78"/>
      <c r="G227" s="65">
        <f t="shared" si="88"/>
        <v>1491.53</v>
      </c>
      <c r="H227" s="80"/>
    </row>
    <row r="228" s="50" customFormat="1" customHeight="1" spans="1:8">
      <c r="A228" s="73" t="s">
        <v>435</v>
      </c>
      <c r="B228" s="77" t="s">
        <v>436</v>
      </c>
      <c r="C228" s="75">
        <f t="shared" ref="C228:G228" si="89">SUM(C229:C233)</f>
        <v>66828.92</v>
      </c>
      <c r="D228" s="75">
        <f t="shared" si="89"/>
        <v>1500</v>
      </c>
      <c r="E228" s="75">
        <f t="shared" si="89"/>
        <v>0</v>
      </c>
      <c r="F228" s="75">
        <f t="shared" si="89"/>
        <v>3492.28</v>
      </c>
      <c r="G228" s="75">
        <f t="shared" si="89"/>
        <v>64836.64</v>
      </c>
      <c r="H228" s="80"/>
    </row>
    <row r="229" s="50" customFormat="1" customHeight="1" spans="1:8">
      <c r="A229" s="73" t="s">
        <v>437</v>
      </c>
      <c r="B229" s="77" t="s">
        <v>438</v>
      </c>
      <c r="C229" s="75">
        <v>8816.69</v>
      </c>
      <c r="D229" s="78"/>
      <c r="E229" s="78"/>
      <c r="F229" s="78"/>
      <c r="G229" s="65">
        <f t="shared" ref="G229:G233" si="90">C229+D229+E229-F229</f>
        <v>8816.69</v>
      </c>
      <c r="H229" s="80"/>
    </row>
    <row r="230" s="50" customFormat="1" customHeight="1" spans="1:8">
      <c r="A230" s="73" t="s">
        <v>439</v>
      </c>
      <c r="B230" s="77" t="s">
        <v>440</v>
      </c>
      <c r="C230" s="75">
        <v>12584.12</v>
      </c>
      <c r="D230" s="78">
        <v>1500</v>
      </c>
      <c r="E230" s="78"/>
      <c r="F230" s="78"/>
      <c r="G230" s="65">
        <f t="shared" si="90"/>
        <v>14084.12</v>
      </c>
      <c r="H230" s="80"/>
    </row>
    <row r="231" s="50" customFormat="1" customHeight="1" spans="1:8">
      <c r="A231" s="73" t="s">
        <v>441</v>
      </c>
      <c r="B231" s="77" t="s">
        <v>442</v>
      </c>
      <c r="C231" s="75">
        <v>3589.27</v>
      </c>
      <c r="D231" s="78"/>
      <c r="E231" s="78"/>
      <c r="F231" s="78"/>
      <c r="G231" s="65">
        <f t="shared" si="90"/>
        <v>3589.27</v>
      </c>
      <c r="H231" s="80"/>
    </row>
    <row r="232" s="50" customFormat="1" customHeight="1" spans="1:8">
      <c r="A232" s="73" t="s">
        <v>443</v>
      </c>
      <c r="B232" s="77" t="s">
        <v>444</v>
      </c>
      <c r="C232" s="75">
        <v>19774.31</v>
      </c>
      <c r="D232" s="78"/>
      <c r="E232" s="78"/>
      <c r="F232" s="78">
        <v>150</v>
      </c>
      <c r="G232" s="65">
        <f t="shared" si="90"/>
        <v>19624.31</v>
      </c>
      <c r="H232" s="80"/>
    </row>
    <row r="233" s="50" customFormat="1" customHeight="1" spans="1:8">
      <c r="A233" s="73" t="s">
        <v>445</v>
      </c>
      <c r="B233" s="77" t="s">
        <v>446</v>
      </c>
      <c r="C233" s="75">
        <v>22064.53</v>
      </c>
      <c r="D233" s="78"/>
      <c r="E233" s="78"/>
      <c r="F233" s="78">
        <v>3342.28</v>
      </c>
      <c r="G233" s="65">
        <f t="shared" si="90"/>
        <v>18722.25</v>
      </c>
      <c r="H233" s="80"/>
    </row>
    <row r="234" s="50" customFormat="1" customHeight="1" spans="1:8">
      <c r="A234" s="73"/>
      <c r="B234" s="77" t="s">
        <v>447</v>
      </c>
      <c r="C234" s="75">
        <f t="shared" ref="C234:G234" si="91">SUM(C235:C236)</f>
        <v>0</v>
      </c>
      <c r="D234" s="75">
        <f t="shared" si="91"/>
        <v>600</v>
      </c>
      <c r="E234" s="75">
        <f t="shared" si="91"/>
        <v>0</v>
      </c>
      <c r="F234" s="75">
        <f t="shared" si="91"/>
        <v>0</v>
      </c>
      <c r="G234" s="75">
        <f t="shared" si="91"/>
        <v>600</v>
      </c>
      <c r="H234" s="80"/>
    </row>
    <row r="235" s="50" customFormat="1" customHeight="1" spans="1:8">
      <c r="A235" s="73"/>
      <c r="B235" s="77" t="s">
        <v>448</v>
      </c>
      <c r="C235" s="75"/>
      <c r="D235" s="78">
        <v>60</v>
      </c>
      <c r="E235" s="78"/>
      <c r="F235" s="78"/>
      <c r="G235" s="65">
        <f t="shared" ref="G235:G244" si="92">C235+D235+E235-F235</f>
        <v>60</v>
      </c>
      <c r="H235" s="80"/>
    </row>
    <row r="236" s="50" customFormat="1" customHeight="1" spans="1:8">
      <c r="A236" s="73"/>
      <c r="B236" s="77" t="s">
        <v>449</v>
      </c>
      <c r="C236" s="75"/>
      <c r="D236" s="78">
        <v>540</v>
      </c>
      <c r="E236" s="78"/>
      <c r="F236" s="78"/>
      <c r="G236" s="65">
        <f t="shared" si="92"/>
        <v>540</v>
      </c>
      <c r="H236" s="80"/>
    </row>
    <row r="237" s="50" customFormat="1" customHeight="1" spans="1:8">
      <c r="A237" s="73" t="s">
        <v>450</v>
      </c>
      <c r="B237" s="77" t="s">
        <v>451</v>
      </c>
      <c r="C237" s="75">
        <f t="shared" ref="C237:G237" si="93">SUM(C238:C244)</f>
        <v>9095.75</v>
      </c>
      <c r="D237" s="75">
        <f t="shared" si="93"/>
        <v>2091.16</v>
      </c>
      <c r="E237" s="75">
        <f t="shared" si="93"/>
        <v>0</v>
      </c>
      <c r="F237" s="75">
        <f t="shared" si="93"/>
        <v>348.59</v>
      </c>
      <c r="G237" s="75">
        <f t="shared" si="93"/>
        <v>10838.32</v>
      </c>
      <c r="H237" s="80"/>
    </row>
    <row r="238" s="50" customFormat="1" customHeight="1" spans="1:8">
      <c r="A238" s="73" t="s">
        <v>452</v>
      </c>
      <c r="B238" s="77" t="s">
        <v>453</v>
      </c>
      <c r="C238" s="75">
        <v>8</v>
      </c>
      <c r="D238" s="78"/>
      <c r="E238" s="78"/>
      <c r="F238" s="78"/>
      <c r="G238" s="65">
        <f t="shared" si="92"/>
        <v>8</v>
      </c>
      <c r="H238" s="80"/>
    </row>
    <row r="239" s="50" customFormat="1" customHeight="1" spans="1:8">
      <c r="A239" s="73" t="s">
        <v>454</v>
      </c>
      <c r="B239" s="77" t="s">
        <v>455</v>
      </c>
      <c r="C239" s="75">
        <v>143</v>
      </c>
      <c r="D239" s="78"/>
      <c r="E239" s="78"/>
      <c r="F239" s="78">
        <v>0.88</v>
      </c>
      <c r="G239" s="65">
        <f t="shared" si="92"/>
        <v>142.12</v>
      </c>
      <c r="H239" s="80"/>
    </row>
    <row r="240" s="50" customFormat="1" customHeight="1" spans="1:8">
      <c r="A240" s="73" t="s">
        <v>456</v>
      </c>
      <c r="B240" s="77" t="s">
        <v>457</v>
      </c>
      <c r="C240" s="75">
        <v>289</v>
      </c>
      <c r="D240" s="78"/>
      <c r="E240" s="78"/>
      <c r="F240" s="78"/>
      <c r="G240" s="65">
        <f t="shared" si="92"/>
        <v>289</v>
      </c>
      <c r="H240" s="80"/>
    </row>
    <row r="241" s="50" customFormat="1" customHeight="1" spans="1:8">
      <c r="A241" s="73" t="s">
        <v>458</v>
      </c>
      <c r="B241" s="77" t="s">
        <v>459</v>
      </c>
      <c r="C241" s="75">
        <v>245.4</v>
      </c>
      <c r="D241" s="78"/>
      <c r="E241" s="78"/>
      <c r="F241" s="78"/>
      <c r="G241" s="65">
        <f t="shared" si="92"/>
        <v>245.4</v>
      </c>
      <c r="H241" s="80"/>
    </row>
    <row r="242" s="50" customFormat="1" customHeight="1" spans="1:8">
      <c r="A242" s="73" t="s">
        <v>460</v>
      </c>
      <c r="B242" s="77" t="s">
        <v>461</v>
      </c>
      <c r="C242" s="75">
        <v>7260.35</v>
      </c>
      <c r="D242" s="78">
        <v>1242.41</v>
      </c>
      <c r="E242" s="78"/>
      <c r="F242" s="78">
        <v>234.36</v>
      </c>
      <c r="G242" s="65">
        <f t="shared" si="92"/>
        <v>8268.4</v>
      </c>
      <c r="H242" s="80"/>
    </row>
    <row r="243" s="50" customFormat="1" customHeight="1" spans="1:8">
      <c r="A243" s="73" t="s">
        <v>462</v>
      </c>
      <c r="B243" s="77" t="s">
        <v>463</v>
      </c>
      <c r="C243" s="75">
        <v>1100</v>
      </c>
      <c r="D243" s="78">
        <v>848.75</v>
      </c>
      <c r="E243" s="78"/>
      <c r="F243" s="78">
        <v>113.35</v>
      </c>
      <c r="G243" s="65">
        <f t="shared" si="92"/>
        <v>1835.4</v>
      </c>
      <c r="H243" s="80"/>
    </row>
    <row r="244" s="50" customFormat="1" customHeight="1" spans="1:8">
      <c r="A244" s="73" t="s">
        <v>464</v>
      </c>
      <c r="B244" s="77" t="s">
        <v>465</v>
      </c>
      <c r="C244" s="75">
        <v>50</v>
      </c>
      <c r="D244" s="78"/>
      <c r="E244" s="78"/>
      <c r="F244" s="78"/>
      <c r="G244" s="65">
        <f t="shared" si="92"/>
        <v>50</v>
      </c>
      <c r="H244" s="80"/>
    </row>
    <row r="245" s="50" customFormat="1" customHeight="1" spans="1:8">
      <c r="A245" s="73" t="s">
        <v>466</v>
      </c>
      <c r="B245" s="77" t="s">
        <v>467</v>
      </c>
      <c r="C245" s="75">
        <f t="shared" ref="C245:G245" si="94">SUM(C246:C250)</f>
        <v>4610.84</v>
      </c>
      <c r="D245" s="75">
        <f t="shared" si="94"/>
        <v>279.45</v>
      </c>
      <c r="E245" s="75">
        <f t="shared" si="94"/>
        <v>0</v>
      </c>
      <c r="F245" s="75">
        <f t="shared" si="94"/>
        <v>483.31</v>
      </c>
      <c r="G245" s="75">
        <f t="shared" si="94"/>
        <v>4406.98</v>
      </c>
      <c r="H245" s="80"/>
    </row>
    <row r="246" s="50" customFormat="1" customHeight="1" spans="1:8">
      <c r="A246" s="73" t="s">
        <v>468</v>
      </c>
      <c r="B246" s="77" t="s">
        <v>469</v>
      </c>
      <c r="C246" s="75">
        <v>7.2</v>
      </c>
      <c r="D246" s="78">
        <v>79.84</v>
      </c>
      <c r="E246" s="78"/>
      <c r="F246" s="78"/>
      <c r="G246" s="65">
        <f t="shared" ref="G246:G250" si="95">C246+D246+E246-F246</f>
        <v>87.04</v>
      </c>
      <c r="H246" s="80"/>
    </row>
    <row r="247" s="50" customFormat="1" customHeight="1" spans="1:8">
      <c r="A247" s="73" t="s">
        <v>470</v>
      </c>
      <c r="B247" s="77" t="s">
        <v>471</v>
      </c>
      <c r="C247" s="75">
        <v>3265.55</v>
      </c>
      <c r="D247" s="78"/>
      <c r="E247" s="78"/>
      <c r="F247" s="78">
        <v>169.15</v>
      </c>
      <c r="G247" s="65">
        <f t="shared" si="95"/>
        <v>3096.4</v>
      </c>
      <c r="H247" s="80"/>
    </row>
    <row r="248" s="50" customFormat="1" customHeight="1" spans="1:8">
      <c r="A248" s="73" t="s">
        <v>472</v>
      </c>
      <c r="B248" s="77" t="s">
        <v>473</v>
      </c>
      <c r="C248" s="75">
        <v>1330.9</v>
      </c>
      <c r="D248" s="78"/>
      <c r="E248" s="78"/>
      <c r="F248" s="78">
        <v>306.97</v>
      </c>
      <c r="G248" s="65">
        <f t="shared" si="95"/>
        <v>1023.93</v>
      </c>
      <c r="H248" s="80"/>
    </row>
    <row r="249" s="50" customFormat="1" customHeight="1" spans="1:8">
      <c r="A249" s="73"/>
      <c r="B249" s="77" t="s">
        <v>474</v>
      </c>
      <c r="C249" s="75"/>
      <c r="D249" s="78">
        <v>197.61</v>
      </c>
      <c r="E249" s="78"/>
      <c r="F249" s="78"/>
      <c r="G249" s="65">
        <f t="shared" si="95"/>
        <v>197.61</v>
      </c>
      <c r="H249" s="80"/>
    </row>
    <row r="250" s="50" customFormat="1" customHeight="1" spans="1:8">
      <c r="A250" s="73" t="s">
        <v>475</v>
      </c>
      <c r="B250" s="77" t="s">
        <v>476</v>
      </c>
      <c r="C250" s="75">
        <v>7.19</v>
      </c>
      <c r="D250" s="78">
        <v>2</v>
      </c>
      <c r="E250" s="78"/>
      <c r="F250" s="78">
        <v>7.19</v>
      </c>
      <c r="G250" s="65">
        <f t="shared" si="95"/>
        <v>2</v>
      </c>
      <c r="H250" s="80"/>
    </row>
    <row r="251" s="50" customFormat="1" customHeight="1" spans="1:8">
      <c r="A251" s="73" t="s">
        <v>477</v>
      </c>
      <c r="B251" s="77" t="s">
        <v>478</v>
      </c>
      <c r="C251" s="75">
        <f t="shared" ref="C251:G251" si="96">SUM(C252:C257)</f>
        <v>6997.38</v>
      </c>
      <c r="D251" s="75">
        <f t="shared" si="96"/>
        <v>230</v>
      </c>
      <c r="E251" s="75">
        <f t="shared" si="96"/>
        <v>0</v>
      </c>
      <c r="F251" s="75">
        <f t="shared" si="96"/>
        <v>817.21</v>
      </c>
      <c r="G251" s="75">
        <f t="shared" si="96"/>
        <v>6410.17</v>
      </c>
      <c r="H251" s="80"/>
    </row>
    <row r="252" s="50" customFormat="1" customHeight="1" spans="1:8">
      <c r="A252" s="73" t="s">
        <v>479</v>
      </c>
      <c r="B252" s="77" t="s">
        <v>480</v>
      </c>
      <c r="C252" s="75">
        <v>162</v>
      </c>
      <c r="D252" s="78"/>
      <c r="E252" s="78"/>
      <c r="F252" s="78">
        <v>50.7</v>
      </c>
      <c r="G252" s="65">
        <f t="shared" ref="G252:G257" si="97">C252+D252+E252-F252</f>
        <v>111.3</v>
      </c>
      <c r="H252" s="80"/>
    </row>
    <row r="253" s="50" customFormat="1" customHeight="1" spans="1:8">
      <c r="A253" s="73" t="s">
        <v>481</v>
      </c>
      <c r="B253" s="77" t="s">
        <v>482</v>
      </c>
      <c r="C253" s="75">
        <v>1552.5</v>
      </c>
      <c r="D253" s="78"/>
      <c r="E253" s="78"/>
      <c r="F253" s="78">
        <v>450.3</v>
      </c>
      <c r="G253" s="65">
        <f t="shared" si="97"/>
        <v>1102.2</v>
      </c>
      <c r="H253" s="80"/>
    </row>
    <row r="254" s="50" customFormat="1" customHeight="1" spans="1:8">
      <c r="A254" s="73" t="s">
        <v>483</v>
      </c>
      <c r="B254" s="77" t="s">
        <v>484</v>
      </c>
      <c r="C254" s="75">
        <v>973</v>
      </c>
      <c r="D254" s="78">
        <v>60</v>
      </c>
      <c r="E254" s="78"/>
      <c r="F254" s="78"/>
      <c r="G254" s="65">
        <f t="shared" si="97"/>
        <v>1033</v>
      </c>
      <c r="H254" s="80"/>
    </row>
    <row r="255" s="50" customFormat="1" customHeight="1" spans="1:8">
      <c r="A255" s="73" t="s">
        <v>485</v>
      </c>
      <c r="B255" s="77" t="s">
        <v>486</v>
      </c>
      <c r="C255" s="75">
        <v>1479.48</v>
      </c>
      <c r="D255" s="78">
        <v>170</v>
      </c>
      <c r="E255" s="78"/>
      <c r="F255" s="78">
        <v>31.48</v>
      </c>
      <c r="G255" s="65">
        <f t="shared" si="97"/>
        <v>1618</v>
      </c>
      <c r="H255" s="80"/>
    </row>
    <row r="256" s="50" customFormat="1" customHeight="1" spans="1:8">
      <c r="A256" s="73" t="s">
        <v>487</v>
      </c>
      <c r="B256" s="77" t="s">
        <v>488</v>
      </c>
      <c r="C256" s="75">
        <v>1991.4</v>
      </c>
      <c r="D256" s="78"/>
      <c r="E256" s="78"/>
      <c r="F256" s="78">
        <v>284.73</v>
      </c>
      <c r="G256" s="65">
        <f t="shared" si="97"/>
        <v>1706.67</v>
      </c>
      <c r="H256" s="80"/>
    </row>
    <row r="257" s="50" customFormat="1" customHeight="1" spans="1:8">
      <c r="A257" s="73" t="s">
        <v>489</v>
      </c>
      <c r="B257" s="77" t="s">
        <v>490</v>
      </c>
      <c r="C257" s="75">
        <v>839</v>
      </c>
      <c r="D257" s="78"/>
      <c r="E257" s="78"/>
      <c r="F257" s="78"/>
      <c r="G257" s="65">
        <f t="shared" si="97"/>
        <v>839</v>
      </c>
      <c r="H257" s="80"/>
    </row>
    <row r="258" s="50" customFormat="1" customHeight="1" spans="1:8">
      <c r="A258" s="73" t="s">
        <v>491</v>
      </c>
      <c r="B258" s="77" t="s">
        <v>492</v>
      </c>
      <c r="C258" s="75">
        <f t="shared" ref="C258:G258" si="98">SUM(C259:C264)</f>
        <v>12379.88</v>
      </c>
      <c r="D258" s="75">
        <f t="shared" si="98"/>
        <v>1505.5293</v>
      </c>
      <c r="E258" s="75">
        <f t="shared" si="98"/>
        <v>0</v>
      </c>
      <c r="F258" s="75">
        <f t="shared" si="98"/>
        <v>37.61</v>
      </c>
      <c r="G258" s="75">
        <f t="shared" si="98"/>
        <v>13847.7993</v>
      </c>
      <c r="H258" s="80"/>
    </row>
    <row r="259" s="50" customFormat="1" customHeight="1" spans="1:8">
      <c r="A259" s="73" t="s">
        <v>493</v>
      </c>
      <c r="B259" s="77" t="s">
        <v>494</v>
      </c>
      <c r="C259" s="75">
        <v>50</v>
      </c>
      <c r="D259" s="78"/>
      <c r="E259" s="78"/>
      <c r="F259" s="78"/>
      <c r="G259" s="65">
        <f t="shared" ref="G259:G264" si="99">C259+D259+E259-F259</f>
        <v>50</v>
      </c>
      <c r="H259" s="80"/>
    </row>
    <row r="260" s="50" customFormat="1" customHeight="1" spans="1:8">
      <c r="A260" s="73" t="s">
        <v>495</v>
      </c>
      <c r="B260" s="77" t="s">
        <v>496</v>
      </c>
      <c r="C260" s="75">
        <v>26</v>
      </c>
      <c r="D260" s="78"/>
      <c r="E260" s="78"/>
      <c r="F260" s="78">
        <v>0.31</v>
      </c>
      <c r="G260" s="65">
        <f t="shared" si="99"/>
        <v>25.69</v>
      </c>
      <c r="H260" s="80"/>
    </row>
    <row r="261" s="50" customFormat="1" customHeight="1" spans="1:8">
      <c r="A261" s="73" t="s">
        <v>497</v>
      </c>
      <c r="B261" s="77" t="s">
        <v>498</v>
      </c>
      <c r="C261" s="75">
        <v>5.37</v>
      </c>
      <c r="D261" s="78"/>
      <c r="E261" s="78"/>
      <c r="F261" s="78"/>
      <c r="G261" s="65">
        <f t="shared" si="99"/>
        <v>5.37</v>
      </c>
      <c r="H261" s="80"/>
    </row>
    <row r="262" s="50" customFormat="1" customHeight="1" spans="1:8">
      <c r="A262" s="73" t="s">
        <v>499</v>
      </c>
      <c r="B262" s="77" t="s">
        <v>500</v>
      </c>
      <c r="C262" s="75">
        <v>1026.14</v>
      </c>
      <c r="D262" s="78">
        <v>34</v>
      </c>
      <c r="E262" s="78"/>
      <c r="F262" s="78">
        <v>37.3</v>
      </c>
      <c r="G262" s="65">
        <f t="shared" si="99"/>
        <v>1022.84</v>
      </c>
      <c r="H262" s="80"/>
    </row>
    <row r="263" s="50" customFormat="1" customHeight="1" spans="1:8">
      <c r="A263" s="73" t="s">
        <v>501</v>
      </c>
      <c r="B263" s="77" t="s">
        <v>502</v>
      </c>
      <c r="C263" s="75">
        <v>649.84</v>
      </c>
      <c r="D263" s="78"/>
      <c r="E263" s="78"/>
      <c r="F263" s="78"/>
      <c r="G263" s="65">
        <f t="shared" si="99"/>
        <v>649.84</v>
      </c>
      <c r="H263" s="80"/>
    </row>
    <row r="264" s="50" customFormat="1" customHeight="1" spans="1:8">
      <c r="A264" s="73" t="s">
        <v>503</v>
      </c>
      <c r="B264" s="77" t="s">
        <v>504</v>
      </c>
      <c r="C264" s="75">
        <v>10622.53</v>
      </c>
      <c r="D264" s="78">
        <v>1471.5293</v>
      </c>
      <c r="E264" s="78"/>
      <c r="F264" s="78"/>
      <c r="G264" s="65">
        <f t="shared" si="99"/>
        <v>12094.0593</v>
      </c>
      <c r="H264" s="80"/>
    </row>
    <row r="265" s="50" customFormat="1" customHeight="1" spans="1:8">
      <c r="A265" s="73" t="s">
        <v>505</v>
      </c>
      <c r="B265" s="77" t="s">
        <v>506</v>
      </c>
      <c r="C265" s="75">
        <f t="shared" ref="C265:G265" si="100">SUM(C266:C267)</f>
        <v>22844</v>
      </c>
      <c r="D265" s="75">
        <f t="shared" si="100"/>
        <v>1420</v>
      </c>
      <c r="E265" s="75">
        <f t="shared" si="100"/>
        <v>0</v>
      </c>
      <c r="F265" s="75">
        <f t="shared" si="100"/>
        <v>0</v>
      </c>
      <c r="G265" s="75">
        <f t="shared" si="100"/>
        <v>24264</v>
      </c>
      <c r="H265" s="80"/>
    </row>
    <row r="266" s="50" customFormat="1" customHeight="1" spans="1:8">
      <c r="A266" s="73" t="s">
        <v>507</v>
      </c>
      <c r="B266" s="77" t="s">
        <v>508</v>
      </c>
      <c r="C266" s="75">
        <v>3100</v>
      </c>
      <c r="D266" s="78"/>
      <c r="E266" s="78"/>
      <c r="F266" s="78"/>
      <c r="G266" s="65">
        <f t="shared" ref="G266:G270" si="101">C266+D266+E266-F266</f>
        <v>3100</v>
      </c>
      <c r="H266" s="80"/>
    </row>
    <row r="267" s="50" customFormat="1" customHeight="1" spans="1:8">
      <c r="A267" s="73" t="s">
        <v>509</v>
      </c>
      <c r="B267" s="77" t="s">
        <v>510</v>
      </c>
      <c r="C267" s="75">
        <v>19744</v>
      </c>
      <c r="D267" s="78">
        <v>1420</v>
      </c>
      <c r="E267" s="78"/>
      <c r="F267" s="78"/>
      <c r="G267" s="65">
        <f t="shared" si="101"/>
        <v>21164</v>
      </c>
      <c r="H267" s="80"/>
    </row>
    <row r="268" s="50" customFormat="1" customHeight="1" spans="1:8">
      <c r="A268" s="73" t="s">
        <v>511</v>
      </c>
      <c r="B268" s="77" t="s">
        <v>512</v>
      </c>
      <c r="C268" s="75">
        <f t="shared" ref="C268:G268" si="102">SUM(C269:C270)</f>
        <v>929</v>
      </c>
      <c r="D268" s="75">
        <f t="shared" si="102"/>
        <v>100</v>
      </c>
      <c r="E268" s="75">
        <f t="shared" si="102"/>
        <v>0</v>
      </c>
      <c r="F268" s="75">
        <f t="shared" si="102"/>
        <v>0</v>
      </c>
      <c r="G268" s="75">
        <f t="shared" si="102"/>
        <v>1029</v>
      </c>
      <c r="H268" s="80"/>
    </row>
    <row r="269" s="50" customFormat="1" customHeight="1" spans="1:8">
      <c r="A269" s="73" t="s">
        <v>513</v>
      </c>
      <c r="B269" s="77" t="s">
        <v>514</v>
      </c>
      <c r="C269" s="75">
        <v>100</v>
      </c>
      <c r="D269" s="78">
        <v>100</v>
      </c>
      <c r="E269" s="78"/>
      <c r="F269" s="78"/>
      <c r="G269" s="65">
        <f t="shared" si="101"/>
        <v>200</v>
      </c>
      <c r="H269" s="80"/>
    </row>
    <row r="270" s="50" customFormat="1" customHeight="1" spans="1:8">
      <c r="A270" s="73" t="s">
        <v>515</v>
      </c>
      <c r="B270" s="77" t="s">
        <v>516</v>
      </c>
      <c r="C270" s="75">
        <v>829</v>
      </c>
      <c r="D270" s="78"/>
      <c r="E270" s="78"/>
      <c r="F270" s="78"/>
      <c r="G270" s="65">
        <f t="shared" si="101"/>
        <v>829</v>
      </c>
      <c r="H270" s="80"/>
    </row>
    <row r="271" s="50" customFormat="1" customHeight="1" spans="1:8">
      <c r="A271" s="73" t="s">
        <v>517</v>
      </c>
      <c r="B271" s="77" t="s">
        <v>518</v>
      </c>
      <c r="C271" s="75">
        <f t="shared" ref="C271:G271" si="103">SUM(C272:C273)</f>
        <v>8800</v>
      </c>
      <c r="D271" s="75">
        <f t="shared" si="103"/>
        <v>1200</v>
      </c>
      <c r="E271" s="75">
        <f t="shared" si="103"/>
        <v>0</v>
      </c>
      <c r="F271" s="75">
        <f t="shared" si="103"/>
        <v>0</v>
      </c>
      <c r="G271" s="75">
        <f t="shared" si="103"/>
        <v>10000</v>
      </c>
      <c r="H271" s="80"/>
    </row>
    <row r="272" s="50" customFormat="1" customHeight="1" spans="1:8">
      <c r="A272" s="73" t="s">
        <v>519</v>
      </c>
      <c r="B272" s="77" t="s">
        <v>520</v>
      </c>
      <c r="C272" s="75">
        <v>300</v>
      </c>
      <c r="D272" s="78"/>
      <c r="E272" s="78"/>
      <c r="F272" s="78"/>
      <c r="G272" s="65">
        <f t="shared" ref="G272:G275" si="104">C272+D272+E272-F272</f>
        <v>300</v>
      </c>
      <c r="H272" s="80"/>
    </row>
    <row r="273" s="50" customFormat="1" customHeight="1" spans="1:8">
      <c r="A273" s="73" t="s">
        <v>521</v>
      </c>
      <c r="B273" s="77" t="s">
        <v>522</v>
      </c>
      <c r="C273" s="75">
        <v>8500</v>
      </c>
      <c r="D273" s="78">
        <v>1200</v>
      </c>
      <c r="E273" s="78"/>
      <c r="F273" s="78"/>
      <c r="G273" s="65">
        <f t="shared" si="104"/>
        <v>9700</v>
      </c>
      <c r="H273" s="80"/>
    </row>
    <row r="274" s="50" customFormat="1" customHeight="1" spans="1:8">
      <c r="A274" s="73" t="s">
        <v>523</v>
      </c>
      <c r="B274" s="77" t="s">
        <v>524</v>
      </c>
      <c r="C274" s="75">
        <f t="shared" ref="C274:G274" si="105">C275</f>
        <v>107.89</v>
      </c>
      <c r="D274" s="75">
        <f t="shared" si="105"/>
        <v>0</v>
      </c>
      <c r="E274" s="75">
        <f t="shared" si="105"/>
        <v>0</v>
      </c>
      <c r="F274" s="75">
        <f t="shared" si="105"/>
        <v>0</v>
      </c>
      <c r="G274" s="75">
        <f t="shared" si="105"/>
        <v>107.89</v>
      </c>
      <c r="H274" s="80"/>
    </row>
    <row r="275" s="50" customFormat="1" customHeight="1" spans="1:8">
      <c r="A275" s="73" t="s">
        <v>525</v>
      </c>
      <c r="B275" s="77" t="s">
        <v>526</v>
      </c>
      <c r="C275" s="75">
        <v>107.89</v>
      </c>
      <c r="D275" s="78"/>
      <c r="E275" s="78"/>
      <c r="F275" s="78"/>
      <c r="G275" s="65">
        <f t="shared" si="104"/>
        <v>107.89</v>
      </c>
      <c r="H275" s="80"/>
    </row>
    <row r="276" s="50" customFormat="1" customHeight="1" spans="1:8">
      <c r="A276" s="73" t="s">
        <v>527</v>
      </c>
      <c r="B276" s="77" t="s">
        <v>528</v>
      </c>
      <c r="C276" s="75">
        <f t="shared" ref="C276:G276" si="106">C277</f>
        <v>44354.6</v>
      </c>
      <c r="D276" s="75">
        <f t="shared" si="106"/>
        <v>690.3112</v>
      </c>
      <c r="E276" s="75">
        <f t="shared" si="106"/>
        <v>0</v>
      </c>
      <c r="F276" s="75">
        <f t="shared" si="106"/>
        <v>1098.59</v>
      </c>
      <c r="G276" s="75">
        <f t="shared" si="106"/>
        <v>43946.3212</v>
      </c>
      <c r="H276" s="80"/>
    </row>
    <row r="277" s="50" customFormat="1" customHeight="1" spans="1:8">
      <c r="A277" s="73" t="s">
        <v>529</v>
      </c>
      <c r="B277" s="77" t="s">
        <v>530</v>
      </c>
      <c r="C277" s="75">
        <v>44354.6</v>
      </c>
      <c r="D277" s="78">
        <v>690.3112</v>
      </c>
      <c r="E277" s="78"/>
      <c r="F277" s="78">
        <v>1098.59</v>
      </c>
      <c r="G277" s="65">
        <f t="shared" ref="G277:G285" si="107">C277+D277+E277-F277</f>
        <v>43946.3212</v>
      </c>
      <c r="H277" s="80"/>
    </row>
    <row r="278" s="50" customFormat="1" customHeight="1" spans="1:8">
      <c r="A278" s="73" t="s">
        <v>531</v>
      </c>
      <c r="B278" s="77" t="s">
        <v>532</v>
      </c>
      <c r="C278" s="75">
        <f t="shared" ref="C278:G278" si="108">C279</f>
        <v>23.33</v>
      </c>
      <c r="D278" s="75">
        <f t="shared" si="108"/>
        <v>0</v>
      </c>
      <c r="E278" s="75">
        <f t="shared" si="108"/>
        <v>0</v>
      </c>
      <c r="F278" s="75">
        <f t="shared" si="108"/>
        <v>0</v>
      </c>
      <c r="G278" s="75">
        <f t="shared" si="108"/>
        <v>23.33</v>
      </c>
      <c r="H278" s="80"/>
    </row>
    <row r="279" s="50" customFormat="1" customHeight="1" spans="1:8">
      <c r="A279" s="73" t="s">
        <v>533</v>
      </c>
      <c r="B279" s="77" t="s">
        <v>534</v>
      </c>
      <c r="C279" s="75">
        <v>23.33</v>
      </c>
      <c r="D279" s="78"/>
      <c r="E279" s="78"/>
      <c r="F279" s="78"/>
      <c r="G279" s="65">
        <f t="shared" si="107"/>
        <v>23.33</v>
      </c>
      <c r="H279" s="80"/>
    </row>
    <row r="280" s="50" customFormat="1" customHeight="1" spans="1:8">
      <c r="A280" s="73" t="s">
        <v>535</v>
      </c>
      <c r="B280" s="77" t="s">
        <v>536</v>
      </c>
      <c r="C280" s="75">
        <f t="shared" ref="C280:G280" si="109">SUM(C281:C285)</f>
        <v>625.36</v>
      </c>
      <c r="D280" s="75">
        <f t="shared" si="109"/>
        <v>20</v>
      </c>
      <c r="E280" s="75">
        <f t="shared" si="109"/>
        <v>0</v>
      </c>
      <c r="F280" s="75">
        <f t="shared" si="109"/>
        <v>0.64</v>
      </c>
      <c r="G280" s="75">
        <f t="shared" si="109"/>
        <v>644.72</v>
      </c>
      <c r="H280" s="80"/>
    </row>
    <row r="281" s="50" customFormat="1" customHeight="1" spans="1:8">
      <c r="A281" s="73" t="s">
        <v>537</v>
      </c>
      <c r="B281" s="77" t="s">
        <v>538</v>
      </c>
      <c r="C281" s="75">
        <v>246.42</v>
      </c>
      <c r="D281" s="78">
        <v>20</v>
      </c>
      <c r="E281" s="78"/>
      <c r="F281" s="78">
        <v>0.64</v>
      </c>
      <c r="G281" s="65">
        <f t="shared" si="107"/>
        <v>265.78</v>
      </c>
      <c r="H281" s="80"/>
    </row>
    <row r="282" s="50" customFormat="1" customHeight="1" spans="1:8">
      <c r="A282" s="73" t="s">
        <v>539</v>
      </c>
      <c r="B282" s="77" t="s">
        <v>202</v>
      </c>
      <c r="C282" s="75">
        <v>234.61</v>
      </c>
      <c r="D282" s="78"/>
      <c r="E282" s="78"/>
      <c r="F282" s="78"/>
      <c r="G282" s="65">
        <f t="shared" si="107"/>
        <v>234.61</v>
      </c>
      <c r="H282" s="80"/>
    </row>
    <row r="283" s="50" customFormat="1" customHeight="1" spans="1:8">
      <c r="A283" s="73" t="s">
        <v>540</v>
      </c>
      <c r="B283" s="77" t="s">
        <v>541</v>
      </c>
      <c r="C283" s="75">
        <v>125</v>
      </c>
      <c r="D283" s="78"/>
      <c r="E283" s="78"/>
      <c r="F283" s="78"/>
      <c r="G283" s="65">
        <f t="shared" si="107"/>
        <v>125</v>
      </c>
      <c r="H283" s="80"/>
    </row>
    <row r="284" s="50" customFormat="1" customHeight="1" spans="1:8">
      <c r="A284" s="73" t="s">
        <v>542</v>
      </c>
      <c r="B284" s="77" t="s">
        <v>207</v>
      </c>
      <c r="C284" s="75">
        <v>7.44</v>
      </c>
      <c r="D284" s="78"/>
      <c r="E284" s="78"/>
      <c r="F284" s="78"/>
      <c r="G284" s="65">
        <f t="shared" si="107"/>
        <v>7.44</v>
      </c>
      <c r="H284" s="80"/>
    </row>
    <row r="285" s="50" customFormat="1" customHeight="1" spans="1:8">
      <c r="A285" s="73" t="s">
        <v>543</v>
      </c>
      <c r="B285" s="77" t="s">
        <v>544</v>
      </c>
      <c r="C285" s="75">
        <v>11.89</v>
      </c>
      <c r="D285" s="78"/>
      <c r="E285" s="78"/>
      <c r="F285" s="78"/>
      <c r="G285" s="65">
        <f t="shared" si="107"/>
        <v>11.89</v>
      </c>
      <c r="H285" s="80"/>
    </row>
    <row r="286" s="50" customFormat="1" customHeight="1" spans="1:8">
      <c r="A286" s="73"/>
      <c r="B286" s="77" t="s">
        <v>545</v>
      </c>
      <c r="C286" s="75">
        <f t="shared" ref="C286:G286" si="110">C287</f>
        <v>0</v>
      </c>
      <c r="D286" s="75">
        <f t="shared" si="110"/>
        <v>487.128</v>
      </c>
      <c r="E286" s="75">
        <f t="shared" si="110"/>
        <v>0</v>
      </c>
      <c r="F286" s="75">
        <f t="shared" si="110"/>
        <v>0</v>
      </c>
      <c r="G286" s="75">
        <f t="shared" si="110"/>
        <v>487.128</v>
      </c>
      <c r="H286" s="80"/>
    </row>
    <row r="287" s="50" customFormat="1" customHeight="1" spans="1:8">
      <c r="A287" s="73"/>
      <c r="B287" s="77" t="s">
        <v>546</v>
      </c>
      <c r="C287" s="75"/>
      <c r="D287" s="78">
        <v>487.128</v>
      </c>
      <c r="E287" s="78"/>
      <c r="F287" s="78"/>
      <c r="G287" s="65">
        <f t="shared" ref="G287:G294" si="111">C287+D287+E287-F287</f>
        <v>487.128</v>
      </c>
      <c r="H287" s="80"/>
    </row>
    <row r="288" s="50" customFormat="1" customHeight="1" spans="1:8">
      <c r="A288" s="73" t="s">
        <v>547</v>
      </c>
      <c r="B288" s="77" t="s">
        <v>548</v>
      </c>
      <c r="C288" s="75">
        <f t="shared" ref="C288:G288" si="112">C289</f>
        <v>489.48</v>
      </c>
      <c r="D288" s="75">
        <f t="shared" si="112"/>
        <v>609.526</v>
      </c>
      <c r="E288" s="75">
        <f t="shared" si="112"/>
        <v>0</v>
      </c>
      <c r="F288" s="75">
        <f t="shared" si="112"/>
        <v>0</v>
      </c>
      <c r="G288" s="75">
        <f t="shared" si="112"/>
        <v>1099.006</v>
      </c>
      <c r="H288" s="80"/>
    </row>
    <row r="289" s="50" customFormat="1" customHeight="1" spans="1:8">
      <c r="A289" s="73" t="s">
        <v>549</v>
      </c>
      <c r="B289" s="77" t="s">
        <v>550</v>
      </c>
      <c r="C289" s="75">
        <v>489.48</v>
      </c>
      <c r="D289" s="78">
        <v>609.526</v>
      </c>
      <c r="E289" s="78"/>
      <c r="F289" s="78"/>
      <c r="G289" s="65">
        <f t="shared" si="111"/>
        <v>1099.006</v>
      </c>
      <c r="H289" s="80"/>
    </row>
    <row r="290" s="50" customFormat="1" customHeight="1" spans="1:8">
      <c r="A290" s="73" t="s">
        <v>551</v>
      </c>
      <c r="B290" s="74" t="s">
        <v>552</v>
      </c>
      <c r="C290" s="75">
        <f t="shared" ref="C290:G290" si="113">C291+C295+C301+C305+C314+C316+C320+C322+C325+C327+C332</f>
        <v>48155.93</v>
      </c>
      <c r="D290" s="75">
        <f t="shared" si="113"/>
        <v>27473.3506</v>
      </c>
      <c r="E290" s="75">
        <f t="shared" si="113"/>
        <v>0</v>
      </c>
      <c r="F290" s="75">
        <f t="shared" si="113"/>
        <v>2290.36</v>
      </c>
      <c r="G290" s="75">
        <f t="shared" si="113"/>
        <v>73338.9206</v>
      </c>
      <c r="H290" s="80"/>
    </row>
    <row r="291" s="50" customFormat="1" customHeight="1" spans="1:8">
      <c r="A291" s="73" t="s">
        <v>553</v>
      </c>
      <c r="B291" s="77" t="s">
        <v>554</v>
      </c>
      <c r="C291" s="75">
        <f t="shared" ref="C291:G291" si="114">SUM(C292:C294)</f>
        <v>1484.99</v>
      </c>
      <c r="D291" s="75">
        <f t="shared" si="114"/>
        <v>0</v>
      </c>
      <c r="E291" s="75">
        <f t="shared" si="114"/>
        <v>0</v>
      </c>
      <c r="F291" s="75">
        <f t="shared" si="114"/>
        <v>410</v>
      </c>
      <c r="G291" s="75">
        <f t="shared" si="114"/>
        <v>1074.99</v>
      </c>
      <c r="H291" s="80"/>
    </row>
    <row r="292" s="50" customFormat="1" customHeight="1" spans="1:8">
      <c r="A292" s="73" t="s">
        <v>555</v>
      </c>
      <c r="B292" s="77" t="s">
        <v>556</v>
      </c>
      <c r="C292" s="75">
        <v>776.87</v>
      </c>
      <c r="D292" s="78"/>
      <c r="E292" s="78"/>
      <c r="F292" s="78">
        <v>410</v>
      </c>
      <c r="G292" s="65">
        <f t="shared" si="111"/>
        <v>366.87</v>
      </c>
      <c r="H292" s="80"/>
    </row>
    <row r="293" s="50" customFormat="1" customHeight="1" spans="1:8">
      <c r="A293" s="73" t="s">
        <v>557</v>
      </c>
      <c r="B293" s="77" t="s">
        <v>558</v>
      </c>
      <c r="C293" s="75">
        <v>693.36</v>
      </c>
      <c r="D293" s="78"/>
      <c r="E293" s="78"/>
      <c r="F293" s="78"/>
      <c r="G293" s="65">
        <f t="shared" si="111"/>
        <v>693.36</v>
      </c>
      <c r="H293" s="80"/>
    </row>
    <row r="294" s="50" customFormat="1" customHeight="1" spans="1:8">
      <c r="A294" s="73" t="s">
        <v>559</v>
      </c>
      <c r="B294" s="77" t="s">
        <v>560</v>
      </c>
      <c r="C294" s="75">
        <v>14.76</v>
      </c>
      <c r="D294" s="78"/>
      <c r="E294" s="78"/>
      <c r="F294" s="78"/>
      <c r="G294" s="65">
        <f t="shared" si="111"/>
        <v>14.76</v>
      </c>
      <c r="H294" s="80"/>
    </row>
    <row r="295" s="50" customFormat="1" customHeight="1" spans="1:8">
      <c r="A295" s="73" t="s">
        <v>561</v>
      </c>
      <c r="B295" s="77" t="s">
        <v>562</v>
      </c>
      <c r="C295" s="75">
        <f t="shared" ref="C295:G295" si="115">SUM(C296:C300)</f>
        <v>845.08</v>
      </c>
      <c r="D295" s="75">
        <f t="shared" si="115"/>
        <v>428</v>
      </c>
      <c r="E295" s="75">
        <f t="shared" si="115"/>
        <v>0</v>
      </c>
      <c r="F295" s="75">
        <f t="shared" si="115"/>
        <v>0</v>
      </c>
      <c r="G295" s="75">
        <f t="shared" si="115"/>
        <v>1273.08</v>
      </c>
      <c r="H295" s="80"/>
    </row>
    <row r="296" s="50" customFormat="1" customHeight="1" spans="1:8">
      <c r="A296" s="73" t="s">
        <v>563</v>
      </c>
      <c r="B296" s="77" t="s">
        <v>564</v>
      </c>
      <c r="C296" s="75">
        <v>200</v>
      </c>
      <c r="D296" s="78"/>
      <c r="E296" s="78"/>
      <c r="F296" s="78"/>
      <c r="G296" s="65">
        <f t="shared" ref="G296:G300" si="116">C296+D296+E296-F296</f>
        <v>200</v>
      </c>
      <c r="H296" s="80"/>
    </row>
    <row r="297" s="50" customFormat="1" customHeight="1" spans="1:8">
      <c r="A297" s="73"/>
      <c r="B297" s="77" t="s">
        <v>565</v>
      </c>
      <c r="C297" s="75"/>
      <c r="D297" s="78">
        <v>370</v>
      </c>
      <c r="E297" s="78"/>
      <c r="F297" s="78"/>
      <c r="G297" s="65">
        <f t="shared" si="116"/>
        <v>370</v>
      </c>
      <c r="H297" s="80"/>
    </row>
    <row r="298" s="50" customFormat="1" customHeight="1" spans="1:8">
      <c r="A298" s="73" t="s">
        <v>566</v>
      </c>
      <c r="B298" s="77" t="s">
        <v>567</v>
      </c>
      <c r="C298" s="75">
        <v>221.08</v>
      </c>
      <c r="D298" s="78"/>
      <c r="E298" s="78"/>
      <c r="F298" s="78"/>
      <c r="G298" s="65">
        <f t="shared" si="116"/>
        <v>221.08</v>
      </c>
      <c r="H298" s="80"/>
    </row>
    <row r="299" s="50" customFormat="1" customHeight="1" spans="1:8">
      <c r="A299" s="73" t="s">
        <v>568</v>
      </c>
      <c r="B299" s="77" t="s">
        <v>569</v>
      </c>
      <c r="C299" s="75">
        <v>25</v>
      </c>
      <c r="D299" s="78"/>
      <c r="E299" s="78"/>
      <c r="F299" s="78"/>
      <c r="G299" s="65">
        <f t="shared" si="116"/>
        <v>25</v>
      </c>
      <c r="H299" s="80"/>
    </row>
    <row r="300" s="50" customFormat="1" customHeight="1" spans="1:8">
      <c r="A300" s="73" t="s">
        <v>570</v>
      </c>
      <c r="B300" s="77" t="s">
        <v>571</v>
      </c>
      <c r="C300" s="75">
        <v>399</v>
      </c>
      <c r="D300" s="78">
        <v>58</v>
      </c>
      <c r="E300" s="78"/>
      <c r="F300" s="78"/>
      <c r="G300" s="65">
        <f t="shared" si="116"/>
        <v>457</v>
      </c>
      <c r="H300" s="80"/>
    </row>
    <row r="301" s="50" customFormat="1" customHeight="1" spans="1:8">
      <c r="A301" s="73" t="s">
        <v>572</v>
      </c>
      <c r="B301" s="77" t="s">
        <v>573</v>
      </c>
      <c r="C301" s="75">
        <f t="shared" ref="C301:G301" si="117">SUM(C302:C304)</f>
        <v>11141.1</v>
      </c>
      <c r="D301" s="75">
        <f t="shared" si="117"/>
        <v>269.42</v>
      </c>
      <c r="E301" s="75">
        <f t="shared" si="117"/>
        <v>0</v>
      </c>
      <c r="F301" s="75">
        <f t="shared" si="117"/>
        <v>654.89</v>
      </c>
      <c r="G301" s="75">
        <f t="shared" si="117"/>
        <v>10755.63</v>
      </c>
      <c r="H301" s="80"/>
    </row>
    <row r="302" s="50" customFormat="1" customHeight="1" spans="1:8">
      <c r="A302" s="73" t="s">
        <v>574</v>
      </c>
      <c r="B302" s="77" t="s">
        <v>575</v>
      </c>
      <c r="C302" s="75">
        <v>5207.8</v>
      </c>
      <c r="D302" s="78">
        <v>269.42</v>
      </c>
      <c r="E302" s="78"/>
      <c r="F302" s="78">
        <v>110.7</v>
      </c>
      <c r="G302" s="65">
        <f t="shared" ref="G302:G304" si="118">C302+D302+E302-F302</f>
        <v>5366.52</v>
      </c>
      <c r="H302" s="80"/>
    </row>
    <row r="303" s="50" customFormat="1" customHeight="1" spans="1:8">
      <c r="A303" s="73" t="s">
        <v>576</v>
      </c>
      <c r="B303" s="77" t="s">
        <v>577</v>
      </c>
      <c r="C303" s="75">
        <v>5873.3</v>
      </c>
      <c r="D303" s="78"/>
      <c r="E303" s="78"/>
      <c r="F303" s="78">
        <v>544.19</v>
      </c>
      <c r="G303" s="65">
        <f t="shared" si="118"/>
        <v>5329.11</v>
      </c>
      <c r="H303" s="80"/>
    </row>
    <row r="304" s="50" customFormat="1" customHeight="1" spans="1:8">
      <c r="A304" s="73" t="s">
        <v>578</v>
      </c>
      <c r="B304" s="77" t="s">
        <v>579</v>
      </c>
      <c r="C304" s="75">
        <v>60</v>
      </c>
      <c r="D304" s="78"/>
      <c r="E304" s="78"/>
      <c r="F304" s="78"/>
      <c r="G304" s="65">
        <f t="shared" si="118"/>
        <v>60</v>
      </c>
      <c r="H304" s="80"/>
    </row>
    <row r="305" s="50" customFormat="1" customHeight="1" spans="1:8">
      <c r="A305" s="73" t="s">
        <v>580</v>
      </c>
      <c r="B305" s="77" t="s">
        <v>581</v>
      </c>
      <c r="C305" s="75">
        <f t="shared" ref="C305:G305" si="119">SUM(C306:C313)</f>
        <v>12728.3</v>
      </c>
      <c r="D305" s="75">
        <f t="shared" si="119"/>
        <v>2143.86</v>
      </c>
      <c r="E305" s="75">
        <f t="shared" si="119"/>
        <v>0</v>
      </c>
      <c r="F305" s="75">
        <f t="shared" si="119"/>
        <v>31.03</v>
      </c>
      <c r="G305" s="75">
        <f t="shared" si="119"/>
        <v>14841.13</v>
      </c>
      <c r="H305" s="80"/>
    </row>
    <row r="306" s="50" customFormat="1" customHeight="1" spans="1:8">
      <c r="A306" s="73" t="s">
        <v>582</v>
      </c>
      <c r="B306" s="77" t="s">
        <v>583</v>
      </c>
      <c r="C306" s="75">
        <v>9944.91</v>
      </c>
      <c r="D306" s="78">
        <v>1811.66</v>
      </c>
      <c r="E306" s="78"/>
      <c r="F306" s="78"/>
      <c r="G306" s="65">
        <f t="shared" ref="G306:G313" si="120">C306+D306+E306-F306</f>
        <v>11756.57</v>
      </c>
      <c r="H306" s="80"/>
    </row>
    <row r="307" s="50" customFormat="1" customHeight="1" spans="1:8">
      <c r="A307" s="73" t="s">
        <v>584</v>
      </c>
      <c r="B307" s="77" t="s">
        <v>585</v>
      </c>
      <c r="C307" s="75">
        <v>1340.65</v>
      </c>
      <c r="D307" s="78"/>
      <c r="E307" s="78"/>
      <c r="F307" s="78">
        <v>26.67</v>
      </c>
      <c r="G307" s="65">
        <f t="shared" si="120"/>
        <v>1313.98</v>
      </c>
      <c r="H307" s="80"/>
    </row>
    <row r="308" s="50" customFormat="1" customHeight="1" spans="1:8">
      <c r="A308" s="73" t="s">
        <v>586</v>
      </c>
      <c r="B308" s="77" t="s">
        <v>587</v>
      </c>
      <c r="C308" s="75">
        <v>208</v>
      </c>
      <c r="D308" s="78">
        <v>54.09</v>
      </c>
      <c r="E308" s="78"/>
      <c r="F308" s="78"/>
      <c r="G308" s="65">
        <f t="shared" si="120"/>
        <v>262.09</v>
      </c>
      <c r="H308" s="80"/>
    </row>
    <row r="309" s="50" customFormat="1" customHeight="1" spans="1:8">
      <c r="A309" s="73" t="s">
        <v>588</v>
      </c>
      <c r="B309" s="77" t="s">
        <v>589</v>
      </c>
      <c r="C309" s="75">
        <v>417.03</v>
      </c>
      <c r="D309" s="78">
        <v>22.6</v>
      </c>
      <c r="E309" s="78"/>
      <c r="F309" s="78"/>
      <c r="G309" s="65">
        <f t="shared" si="120"/>
        <v>439.63</v>
      </c>
      <c r="H309" s="80"/>
    </row>
    <row r="310" s="50" customFormat="1" customHeight="1" spans="1:8">
      <c r="A310" s="73" t="s">
        <v>590</v>
      </c>
      <c r="B310" s="77" t="s">
        <v>591</v>
      </c>
      <c r="C310" s="75">
        <v>522.99</v>
      </c>
      <c r="D310" s="78">
        <v>199.51</v>
      </c>
      <c r="E310" s="78"/>
      <c r="F310" s="78"/>
      <c r="G310" s="65">
        <f t="shared" si="120"/>
        <v>722.5</v>
      </c>
      <c r="H310" s="80"/>
    </row>
    <row r="311" s="50" customFormat="1" customHeight="1" spans="1:8">
      <c r="A311" s="73" t="s">
        <v>592</v>
      </c>
      <c r="B311" s="77" t="s">
        <v>593</v>
      </c>
      <c r="C311" s="75">
        <v>54.81</v>
      </c>
      <c r="D311" s="78"/>
      <c r="E311" s="78"/>
      <c r="F311" s="78">
        <v>4.36</v>
      </c>
      <c r="G311" s="65">
        <f t="shared" si="120"/>
        <v>50.45</v>
      </c>
      <c r="H311" s="80"/>
    </row>
    <row r="312" s="50" customFormat="1" customHeight="1" spans="1:8">
      <c r="A312" s="73" t="s">
        <v>594</v>
      </c>
      <c r="B312" s="77" t="s">
        <v>595</v>
      </c>
      <c r="C312" s="75">
        <v>95.88</v>
      </c>
      <c r="D312" s="78"/>
      <c r="E312" s="78"/>
      <c r="F312" s="78"/>
      <c r="G312" s="65">
        <f t="shared" si="120"/>
        <v>95.88</v>
      </c>
      <c r="H312" s="80"/>
    </row>
    <row r="313" s="50" customFormat="1" customHeight="1" spans="1:8">
      <c r="A313" s="73" t="s">
        <v>596</v>
      </c>
      <c r="B313" s="77" t="s">
        <v>597</v>
      </c>
      <c r="C313" s="75">
        <v>144.03</v>
      </c>
      <c r="D313" s="78">
        <v>56</v>
      </c>
      <c r="E313" s="78"/>
      <c r="F313" s="78"/>
      <c r="G313" s="65">
        <f t="shared" si="120"/>
        <v>200.03</v>
      </c>
      <c r="H313" s="80"/>
    </row>
    <row r="314" s="50" customFormat="1" customHeight="1" spans="1:8">
      <c r="A314" s="73" t="s">
        <v>598</v>
      </c>
      <c r="B314" s="77" t="s">
        <v>599</v>
      </c>
      <c r="C314" s="75">
        <f t="shared" ref="C314:G314" si="121">C315</f>
        <v>1947.42</v>
      </c>
      <c r="D314" s="75">
        <f t="shared" si="121"/>
        <v>31.94</v>
      </c>
      <c r="E314" s="75">
        <f t="shared" si="121"/>
        <v>0</v>
      </c>
      <c r="F314" s="75">
        <f t="shared" si="121"/>
        <v>93.97</v>
      </c>
      <c r="G314" s="75">
        <f t="shared" si="121"/>
        <v>1885.39</v>
      </c>
      <c r="H314" s="80"/>
    </row>
    <row r="315" s="50" customFormat="1" customHeight="1" spans="1:8">
      <c r="A315" s="73" t="s">
        <v>600</v>
      </c>
      <c r="B315" s="77" t="s">
        <v>601</v>
      </c>
      <c r="C315" s="75">
        <v>1947.42</v>
      </c>
      <c r="D315" s="78">
        <v>31.94</v>
      </c>
      <c r="E315" s="78"/>
      <c r="F315" s="78">
        <v>93.97</v>
      </c>
      <c r="G315" s="65">
        <f t="shared" ref="G315:G319" si="122">C315+D315+E315-F315</f>
        <v>1885.39</v>
      </c>
      <c r="H315" s="80"/>
    </row>
    <row r="316" s="50" customFormat="1" customHeight="1" spans="1:8">
      <c r="A316" s="73" t="s">
        <v>602</v>
      </c>
      <c r="B316" s="77" t="s">
        <v>603</v>
      </c>
      <c r="C316" s="75">
        <f t="shared" ref="C316:G316" si="123">SUM(C317:C319)</f>
        <v>9883.3</v>
      </c>
      <c r="D316" s="75">
        <f t="shared" si="123"/>
        <v>0</v>
      </c>
      <c r="E316" s="75">
        <f t="shared" si="123"/>
        <v>0</v>
      </c>
      <c r="F316" s="75">
        <f t="shared" si="123"/>
        <v>910.48</v>
      </c>
      <c r="G316" s="75">
        <f t="shared" si="123"/>
        <v>8972.82</v>
      </c>
      <c r="H316" s="80"/>
    </row>
    <row r="317" s="50" customFormat="1" customHeight="1" spans="1:8">
      <c r="A317" s="73" t="s">
        <v>604</v>
      </c>
      <c r="B317" s="77" t="s">
        <v>605</v>
      </c>
      <c r="C317" s="75">
        <v>3312.49</v>
      </c>
      <c r="D317" s="78"/>
      <c r="E317" s="78"/>
      <c r="F317" s="78">
        <v>910.48</v>
      </c>
      <c r="G317" s="65">
        <f t="shared" si="122"/>
        <v>2402.01</v>
      </c>
      <c r="H317" s="80"/>
    </row>
    <row r="318" s="50" customFormat="1" customHeight="1" spans="1:8">
      <c r="A318" s="73" t="s">
        <v>606</v>
      </c>
      <c r="B318" s="77" t="s">
        <v>607</v>
      </c>
      <c r="C318" s="75">
        <v>5537.48</v>
      </c>
      <c r="D318" s="78"/>
      <c r="E318" s="78"/>
      <c r="F318" s="78"/>
      <c r="G318" s="65">
        <f t="shared" si="122"/>
        <v>5537.48</v>
      </c>
      <c r="H318" s="80"/>
    </row>
    <row r="319" s="50" customFormat="1" customHeight="1" spans="1:8">
      <c r="A319" s="73" t="s">
        <v>608</v>
      </c>
      <c r="B319" s="77" t="s">
        <v>609</v>
      </c>
      <c r="C319" s="75">
        <v>1033.33</v>
      </c>
      <c r="D319" s="78"/>
      <c r="E319" s="78"/>
      <c r="F319" s="78"/>
      <c r="G319" s="65">
        <f t="shared" si="122"/>
        <v>1033.33</v>
      </c>
      <c r="H319" s="80"/>
    </row>
    <row r="320" s="50" customFormat="1" customHeight="1" spans="1:8">
      <c r="A320" s="73" t="s">
        <v>610</v>
      </c>
      <c r="B320" s="77" t="s">
        <v>611</v>
      </c>
      <c r="C320" s="75">
        <f t="shared" ref="C320:G320" si="124">C321</f>
        <v>6611.39</v>
      </c>
      <c r="D320" s="75">
        <f t="shared" si="124"/>
        <v>24168.2868</v>
      </c>
      <c r="E320" s="75">
        <f t="shared" si="124"/>
        <v>0</v>
      </c>
      <c r="F320" s="75">
        <f t="shared" si="124"/>
        <v>150.33</v>
      </c>
      <c r="G320" s="75">
        <f t="shared" si="124"/>
        <v>30629.3468</v>
      </c>
      <c r="H320" s="80"/>
    </row>
    <row r="321" s="50" customFormat="1" customHeight="1" spans="1:8">
      <c r="A321" s="73" t="s">
        <v>612</v>
      </c>
      <c r="B321" s="77" t="s">
        <v>613</v>
      </c>
      <c r="C321" s="75">
        <v>6611.39</v>
      </c>
      <c r="D321" s="78">
        <v>24168.2868</v>
      </c>
      <c r="E321" s="78"/>
      <c r="F321" s="78">
        <v>150.33</v>
      </c>
      <c r="G321" s="65">
        <f t="shared" ref="G321:G324" si="125">C321+D321+E321-F321</f>
        <v>30629.3468</v>
      </c>
      <c r="H321" s="80"/>
    </row>
    <row r="322" s="50" customFormat="1" customHeight="1" spans="1:8">
      <c r="A322" s="73" t="s">
        <v>614</v>
      </c>
      <c r="B322" s="77" t="s">
        <v>615</v>
      </c>
      <c r="C322" s="75">
        <f t="shared" ref="C322:G322" si="126">SUM(C323:C324)</f>
        <v>684.19</v>
      </c>
      <c r="D322" s="75">
        <f t="shared" si="126"/>
        <v>0</v>
      </c>
      <c r="E322" s="75">
        <f t="shared" si="126"/>
        <v>0</v>
      </c>
      <c r="F322" s="75">
        <f t="shared" si="126"/>
        <v>0</v>
      </c>
      <c r="G322" s="75">
        <f t="shared" si="126"/>
        <v>684.19</v>
      </c>
      <c r="H322" s="80"/>
    </row>
    <row r="323" s="50" customFormat="1" customHeight="1" spans="1:8">
      <c r="A323" s="73" t="s">
        <v>616</v>
      </c>
      <c r="B323" s="77" t="s">
        <v>617</v>
      </c>
      <c r="C323" s="75">
        <v>12.19</v>
      </c>
      <c r="D323" s="78"/>
      <c r="E323" s="78"/>
      <c r="F323" s="78"/>
      <c r="G323" s="65">
        <f t="shared" si="125"/>
        <v>12.19</v>
      </c>
      <c r="H323" s="80"/>
    </row>
    <row r="324" s="50" customFormat="1" customHeight="1" spans="1:8">
      <c r="A324" s="73" t="s">
        <v>618</v>
      </c>
      <c r="B324" s="77" t="s">
        <v>619</v>
      </c>
      <c r="C324" s="75">
        <v>672</v>
      </c>
      <c r="D324" s="78"/>
      <c r="E324" s="78"/>
      <c r="F324" s="78"/>
      <c r="G324" s="65">
        <f t="shared" si="125"/>
        <v>672</v>
      </c>
      <c r="H324" s="80"/>
    </row>
    <row r="325" s="50" customFormat="1" customHeight="1" spans="1:8">
      <c r="A325" s="73" t="s">
        <v>620</v>
      </c>
      <c r="B325" s="77" t="s">
        <v>621</v>
      </c>
      <c r="C325" s="75">
        <f t="shared" ref="C325:G325" si="127">C326</f>
        <v>756</v>
      </c>
      <c r="D325" s="75">
        <f t="shared" si="127"/>
        <v>134.69</v>
      </c>
      <c r="E325" s="75">
        <f t="shared" si="127"/>
        <v>0</v>
      </c>
      <c r="F325" s="75">
        <f t="shared" si="127"/>
        <v>0</v>
      </c>
      <c r="G325" s="75">
        <f t="shared" si="127"/>
        <v>890.69</v>
      </c>
      <c r="H325" s="80"/>
    </row>
    <row r="326" s="50" customFormat="1" customHeight="1" spans="1:8">
      <c r="A326" s="73" t="s">
        <v>622</v>
      </c>
      <c r="B326" s="77" t="s">
        <v>623</v>
      </c>
      <c r="C326" s="75">
        <v>756</v>
      </c>
      <c r="D326" s="78">
        <v>134.69</v>
      </c>
      <c r="E326" s="78"/>
      <c r="F326" s="78"/>
      <c r="G326" s="65">
        <f t="shared" ref="G326:G331" si="128">C326+D326+E326-F326</f>
        <v>890.69</v>
      </c>
      <c r="H326" s="80"/>
    </row>
    <row r="327" s="50" customFormat="1" customHeight="1" spans="1:8">
      <c r="A327" s="73" t="s">
        <v>624</v>
      </c>
      <c r="B327" s="77" t="s">
        <v>625</v>
      </c>
      <c r="C327" s="75">
        <f t="shared" ref="C327:G327" si="129">SUM(C328:C331)</f>
        <v>1032.72</v>
      </c>
      <c r="D327" s="75">
        <f t="shared" si="129"/>
        <v>21.2138</v>
      </c>
      <c r="E327" s="75">
        <f t="shared" si="129"/>
        <v>0</v>
      </c>
      <c r="F327" s="75">
        <f t="shared" si="129"/>
        <v>3.92</v>
      </c>
      <c r="G327" s="75">
        <f t="shared" si="129"/>
        <v>1050.0138</v>
      </c>
      <c r="H327" s="80"/>
    </row>
    <row r="328" s="50" customFormat="1" customHeight="1" spans="1:8">
      <c r="A328" s="73" t="s">
        <v>626</v>
      </c>
      <c r="B328" s="77" t="s">
        <v>627</v>
      </c>
      <c r="C328" s="75">
        <v>157.4</v>
      </c>
      <c r="D328" s="78">
        <v>4.2138</v>
      </c>
      <c r="E328" s="78"/>
      <c r="F328" s="78">
        <v>3.92</v>
      </c>
      <c r="G328" s="65">
        <f t="shared" si="128"/>
        <v>157.6938</v>
      </c>
      <c r="H328" s="80"/>
    </row>
    <row r="329" s="50" customFormat="1" customHeight="1" spans="1:8">
      <c r="A329" s="73" t="s">
        <v>628</v>
      </c>
      <c r="B329" s="77" t="s">
        <v>202</v>
      </c>
      <c r="C329" s="75">
        <v>286.92</v>
      </c>
      <c r="D329" s="78"/>
      <c r="E329" s="78"/>
      <c r="F329" s="78"/>
      <c r="G329" s="65">
        <f t="shared" si="128"/>
        <v>286.92</v>
      </c>
      <c r="H329" s="80"/>
    </row>
    <row r="330" s="50" customFormat="1" customHeight="1" spans="1:8">
      <c r="A330" s="73" t="s">
        <v>629</v>
      </c>
      <c r="B330" s="77" t="s">
        <v>630</v>
      </c>
      <c r="C330" s="75">
        <v>559.88</v>
      </c>
      <c r="D330" s="78">
        <v>17</v>
      </c>
      <c r="E330" s="78"/>
      <c r="F330" s="78"/>
      <c r="G330" s="65">
        <f t="shared" si="128"/>
        <v>576.88</v>
      </c>
      <c r="H330" s="80"/>
    </row>
    <row r="331" s="50" customFormat="1" customHeight="1" spans="1:8">
      <c r="A331" s="73" t="s">
        <v>631</v>
      </c>
      <c r="B331" s="77" t="s">
        <v>207</v>
      </c>
      <c r="C331" s="75">
        <v>28.52</v>
      </c>
      <c r="D331" s="78"/>
      <c r="E331" s="78"/>
      <c r="F331" s="78"/>
      <c r="G331" s="65">
        <f t="shared" si="128"/>
        <v>28.52</v>
      </c>
      <c r="H331" s="80"/>
    </row>
    <row r="332" s="50" customFormat="1" customHeight="1" spans="1:8">
      <c r="A332" s="73" t="s">
        <v>632</v>
      </c>
      <c r="B332" s="77" t="s">
        <v>633</v>
      </c>
      <c r="C332" s="75">
        <f t="shared" ref="C332:G332" si="130">C333</f>
        <v>1041.44</v>
      </c>
      <c r="D332" s="75">
        <f t="shared" si="130"/>
        <v>275.94</v>
      </c>
      <c r="E332" s="75">
        <f t="shared" si="130"/>
        <v>0</v>
      </c>
      <c r="F332" s="75">
        <f t="shared" si="130"/>
        <v>35.74</v>
      </c>
      <c r="G332" s="75">
        <f t="shared" si="130"/>
        <v>1281.64</v>
      </c>
      <c r="H332" s="80"/>
    </row>
    <row r="333" s="50" customFormat="1" customHeight="1" spans="1:8">
      <c r="A333" s="73" t="s">
        <v>634</v>
      </c>
      <c r="B333" s="77" t="s">
        <v>635</v>
      </c>
      <c r="C333" s="75">
        <v>1041.44</v>
      </c>
      <c r="D333" s="78">
        <v>275.94</v>
      </c>
      <c r="E333" s="78"/>
      <c r="F333" s="78">
        <v>35.74</v>
      </c>
      <c r="G333" s="65">
        <f t="shared" ref="G333:G340" si="131">C333+D333+E333-F333</f>
        <v>1281.64</v>
      </c>
      <c r="H333" s="80"/>
    </row>
    <row r="334" s="50" customFormat="1" customHeight="1" spans="1:8">
      <c r="A334" s="73" t="s">
        <v>636</v>
      </c>
      <c r="B334" s="74" t="s">
        <v>637</v>
      </c>
      <c r="C334" s="75">
        <f t="shared" ref="C334:G334" si="132">C335+C337+C341</f>
        <v>10057.83</v>
      </c>
      <c r="D334" s="75">
        <f t="shared" si="132"/>
        <v>2920.098</v>
      </c>
      <c r="E334" s="75">
        <f t="shared" si="132"/>
        <v>0</v>
      </c>
      <c r="F334" s="75">
        <f t="shared" si="132"/>
        <v>10000</v>
      </c>
      <c r="G334" s="75">
        <f t="shared" si="132"/>
        <v>2977.928</v>
      </c>
      <c r="H334" s="80"/>
    </row>
    <row r="335" s="50" customFormat="1" customHeight="1" spans="1:8">
      <c r="A335" s="73" t="s">
        <v>638</v>
      </c>
      <c r="B335" s="77" t="s">
        <v>639</v>
      </c>
      <c r="C335" s="75">
        <f t="shared" ref="C335:G335" si="133">C336</f>
        <v>42.21</v>
      </c>
      <c r="D335" s="75">
        <f t="shared" si="133"/>
        <v>0</v>
      </c>
      <c r="E335" s="75">
        <f t="shared" si="133"/>
        <v>0</v>
      </c>
      <c r="F335" s="75">
        <f t="shared" si="133"/>
        <v>0</v>
      </c>
      <c r="G335" s="75">
        <f t="shared" si="133"/>
        <v>42.21</v>
      </c>
      <c r="H335" s="80"/>
    </row>
    <row r="336" s="50" customFormat="1" customHeight="1" spans="1:8">
      <c r="A336" s="73" t="s">
        <v>640</v>
      </c>
      <c r="B336" s="77" t="s">
        <v>641</v>
      </c>
      <c r="C336" s="75">
        <v>42.21</v>
      </c>
      <c r="D336" s="78"/>
      <c r="E336" s="78"/>
      <c r="F336" s="78"/>
      <c r="G336" s="65">
        <f t="shared" si="131"/>
        <v>42.21</v>
      </c>
      <c r="H336" s="80"/>
    </row>
    <row r="337" s="50" customFormat="1" customHeight="1" spans="1:8">
      <c r="A337" s="73" t="s">
        <v>642</v>
      </c>
      <c r="B337" s="77" t="s">
        <v>643</v>
      </c>
      <c r="C337" s="75">
        <f t="shared" ref="C337:G337" si="134">SUM(C338:C340)</f>
        <v>10015.62</v>
      </c>
      <c r="D337" s="75">
        <f t="shared" si="134"/>
        <v>2820.098</v>
      </c>
      <c r="E337" s="75">
        <f t="shared" si="134"/>
        <v>0</v>
      </c>
      <c r="F337" s="75">
        <f t="shared" si="134"/>
        <v>10000</v>
      </c>
      <c r="G337" s="75">
        <f t="shared" si="134"/>
        <v>2835.718</v>
      </c>
      <c r="H337" s="80"/>
    </row>
    <row r="338" s="50" customFormat="1" customHeight="1" spans="1:8">
      <c r="A338" s="73" t="s">
        <v>644</v>
      </c>
      <c r="B338" s="77" t="s">
        <v>645</v>
      </c>
      <c r="C338" s="75">
        <v>10015.62</v>
      </c>
      <c r="D338" s="78">
        <v>2680</v>
      </c>
      <c r="E338" s="78"/>
      <c r="F338" s="78">
        <v>10000</v>
      </c>
      <c r="G338" s="65">
        <f t="shared" si="131"/>
        <v>2695.62</v>
      </c>
      <c r="H338" s="80"/>
    </row>
    <row r="339" s="50" customFormat="1" customHeight="1" spans="1:8">
      <c r="A339" s="73"/>
      <c r="B339" s="77" t="s">
        <v>646</v>
      </c>
      <c r="C339" s="75"/>
      <c r="D339" s="78">
        <v>8</v>
      </c>
      <c r="E339" s="78"/>
      <c r="F339" s="78"/>
      <c r="G339" s="65">
        <f t="shared" si="131"/>
        <v>8</v>
      </c>
      <c r="H339" s="80"/>
    </row>
    <row r="340" s="50" customFormat="1" customHeight="1" spans="1:8">
      <c r="A340" s="73"/>
      <c r="B340" s="77" t="s">
        <v>647</v>
      </c>
      <c r="C340" s="75"/>
      <c r="D340" s="78">
        <v>132.098</v>
      </c>
      <c r="E340" s="78"/>
      <c r="F340" s="78"/>
      <c r="G340" s="65">
        <f t="shared" si="131"/>
        <v>132.098</v>
      </c>
      <c r="H340" s="80"/>
    </row>
    <row r="341" s="50" customFormat="1" customHeight="1" spans="1:8">
      <c r="A341" s="73"/>
      <c r="B341" s="77" t="s">
        <v>648</v>
      </c>
      <c r="C341" s="75">
        <f t="shared" ref="C341:G341" si="135">C342</f>
        <v>0</v>
      </c>
      <c r="D341" s="75">
        <f t="shared" si="135"/>
        <v>100</v>
      </c>
      <c r="E341" s="75">
        <f t="shared" si="135"/>
        <v>0</v>
      </c>
      <c r="F341" s="75">
        <f t="shared" si="135"/>
        <v>0</v>
      </c>
      <c r="G341" s="75">
        <f t="shared" si="135"/>
        <v>100</v>
      </c>
      <c r="H341" s="80"/>
    </row>
    <row r="342" s="50" customFormat="1" customHeight="1" spans="1:8">
      <c r="A342" s="73"/>
      <c r="B342" s="77" t="s">
        <v>649</v>
      </c>
      <c r="C342" s="75"/>
      <c r="D342" s="78">
        <v>100</v>
      </c>
      <c r="E342" s="78"/>
      <c r="F342" s="78"/>
      <c r="G342" s="65">
        <f t="shared" ref="G342:G348" si="136">C342+D342+E342-F342</f>
        <v>100</v>
      </c>
      <c r="H342" s="80"/>
    </row>
    <row r="343" s="50" customFormat="1" customHeight="1" spans="1:8">
      <c r="A343" s="73" t="s">
        <v>650</v>
      </c>
      <c r="B343" s="74" t="s">
        <v>651</v>
      </c>
      <c r="C343" s="75">
        <f t="shared" ref="C343:G343" si="137">C344+C349+C351+C353</f>
        <v>15383.96</v>
      </c>
      <c r="D343" s="75">
        <f t="shared" si="137"/>
        <v>0</v>
      </c>
      <c r="E343" s="75">
        <f t="shared" si="137"/>
        <v>0</v>
      </c>
      <c r="F343" s="75">
        <f t="shared" si="137"/>
        <v>1735.31</v>
      </c>
      <c r="G343" s="75">
        <f t="shared" si="137"/>
        <v>13103.44</v>
      </c>
      <c r="H343" s="80"/>
    </row>
    <row r="344" s="50" customFormat="1" customHeight="1" spans="1:8">
      <c r="A344" s="73" t="s">
        <v>652</v>
      </c>
      <c r="B344" s="77" t="s">
        <v>653</v>
      </c>
      <c r="C344" s="75">
        <f>SUM(C345:C348)</f>
        <v>3353.13</v>
      </c>
      <c r="D344" s="75">
        <f t="shared" ref="D344:G344" si="138">SUM(D346:D348)</f>
        <v>0</v>
      </c>
      <c r="E344" s="75">
        <f t="shared" si="138"/>
        <v>0</v>
      </c>
      <c r="F344" s="75">
        <f t="shared" si="138"/>
        <v>0</v>
      </c>
      <c r="G344" s="75">
        <f t="shared" si="138"/>
        <v>2807.92</v>
      </c>
      <c r="H344" s="80"/>
    </row>
    <row r="345" s="50" customFormat="1" customHeight="1" spans="1:8">
      <c r="A345" s="73" t="s">
        <v>654</v>
      </c>
      <c r="B345" s="77" t="s">
        <v>655</v>
      </c>
      <c r="C345" s="75">
        <v>545.21</v>
      </c>
      <c r="D345" s="78"/>
      <c r="E345" s="78"/>
      <c r="F345" s="78"/>
      <c r="G345" s="65">
        <f t="shared" si="136"/>
        <v>545.21</v>
      </c>
      <c r="H345" s="80"/>
    </row>
    <row r="346" s="50" customFormat="1" customHeight="1" spans="1:8">
      <c r="A346" s="73" t="s">
        <v>656</v>
      </c>
      <c r="B346" s="77" t="s">
        <v>657</v>
      </c>
      <c r="C346" s="75">
        <v>567.38</v>
      </c>
      <c r="D346" s="78"/>
      <c r="E346" s="78"/>
      <c r="F346" s="78"/>
      <c r="G346" s="65">
        <f t="shared" si="136"/>
        <v>567.38</v>
      </c>
      <c r="H346" s="80"/>
    </row>
    <row r="347" s="50" customFormat="1" customHeight="1" spans="1:8">
      <c r="A347" s="73" t="s">
        <v>658</v>
      </c>
      <c r="B347" s="77" t="s">
        <v>659</v>
      </c>
      <c r="C347" s="75">
        <v>39.06</v>
      </c>
      <c r="D347" s="78"/>
      <c r="E347" s="78"/>
      <c r="F347" s="78"/>
      <c r="G347" s="65">
        <f t="shared" si="136"/>
        <v>39.06</v>
      </c>
      <c r="H347" s="80"/>
    </row>
    <row r="348" s="50" customFormat="1" customHeight="1" spans="1:8">
      <c r="A348" s="73" t="s">
        <v>660</v>
      </c>
      <c r="B348" s="77" t="s">
        <v>661</v>
      </c>
      <c r="C348" s="75">
        <v>2201.48</v>
      </c>
      <c r="D348" s="78"/>
      <c r="E348" s="78"/>
      <c r="F348" s="78"/>
      <c r="G348" s="65">
        <f t="shared" si="136"/>
        <v>2201.48</v>
      </c>
      <c r="H348" s="80"/>
    </row>
    <row r="349" s="50" customFormat="1" customHeight="1" spans="1:8">
      <c r="A349" s="73" t="s">
        <v>662</v>
      </c>
      <c r="B349" s="77" t="s">
        <v>663</v>
      </c>
      <c r="C349" s="75">
        <f t="shared" ref="C349:G349" si="139">C350</f>
        <v>131.73</v>
      </c>
      <c r="D349" s="75">
        <f t="shared" si="139"/>
        <v>0</v>
      </c>
      <c r="E349" s="75">
        <f t="shared" si="139"/>
        <v>0</v>
      </c>
      <c r="F349" s="75">
        <f t="shared" si="139"/>
        <v>0</v>
      </c>
      <c r="G349" s="75">
        <f t="shared" si="139"/>
        <v>131.73</v>
      </c>
      <c r="H349" s="80"/>
    </row>
    <row r="350" s="50" customFormat="1" customHeight="1" spans="1:8">
      <c r="A350" s="73" t="s">
        <v>664</v>
      </c>
      <c r="B350" s="77" t="s">
        <v>665</v>
      </c>
      <c r="C350" s="75">
        <v>131.73</v>
      </c>
      <c r="D350" s="78"/>
      <c r="E350" s="78"/>
      <c r="F350" s="78"/>
      <c r="G350" s="65">
        <f t="shared" ref="G350:G354" si="140">C350+D350+E350-F350</f>
        <v>131.73</v>
      </c>
      <c r="H350" s="80"/>
    </row>
    <row r="351" s="50" customFormat="1" customHeight="1" spans="1:8">
      <c r="A351" s="73" t="s">
        <v>666</v>
      </c>
      <c r="B351" s="77" t="s">
        <v>667</v>
      </c>
      <c r="C351" s="75">
        <f t="shared" ref="C351:G351" si="141">C352</f>
        <v>11643.99</v>
      </c>
      <c r="D351" s="75">
        <f t="shared" si="141"/>
        <v>0</v>
      </c>
      <c r="E351" s="75">
        <f t="shared" si="141"/>
        <v>0</v>
      </c>
      <c r="F351" s="75">
        <f t="shared" si="141"/>
        <v>1735.31</v>
      </c>
      <c r="G351" s="75">
        <f t="shared" si="141"/>
        <v>9908.68</v>
      </c>
      <c r="H351" s="80"/>
    </row>
    <row r="352" s="50" customFormat="1" customHeight="1" spans="1:8">
      <c r="A352" s="73" t="s">
        <v>668</v>
      </c>
      <c r="B352" s="77" t="s">
        <v>669</v>
      </c>
      <c r="C352" s="75">
        <v>11643.99</v>
      </c>
      <c r="D352" s="78"/>
      <c r="E352" s="78"/>
      <c r="F352" s="78">
        <v>1735.31</v>
      </c>
      <c r="G352" s="65">
        <f t="shared" si="140"/>
        <v>9908.68</v>
      </c>
      <c r="H352" s="80"/>
    </row>
    <row r="353" s="50" customFormat="1" customHeight="1" spans="1:8">
      <c r="A353" s="73" t="s">
        <v>670</v>
      </c>
      <c r="B353" s="77" t="s">
        <v>671</v>
      </c>
      <c r="C353" s="75">
        <f t="shared" ref="C353:G353" si="142">C354</f>
        <v>255.11</v>
      </c>
      <c r="D353" s="75">
        <f t="shared" si="142"/>
        <v>0</v>
      </c>
      <c r="E353" s="75">
        <f t="shared" si="142"/>
        <v>0</v>
      </c>
      <c r="F353" s="75">
        <f t="shared" si="142"/>
        <v>0</v>
      </c>
      <c r="G353" s="75">
        <f t="shared" si="142"/>
        <v>255.11</v>
      </c>
      <c r="H353" s="80"/>
    </row>
    <row r="354" s="50" customFormat="1" customHeight="1" spans="1:8">
      <c r="A354" s="73" t="s">
        <v>672</v>
      </c>
      <c r="B354" s="77" t="s">
        <v>673</v>
      </c>
      <c r="C354" s="75">
        <v>255.11</v>
      </c>
      <c r="D354" s="78"/>
      <c r="E354" s="78"/>
      <c r="F354" s="78"/>
      <c r="G354" s="65">
        <f t="shared" si="140"/>
        <v>255.11</v>
      </c>
      <c r="H354" s="80"/>
    </row>
    <row r="355" s="50" customFormat="1" customHeight="1" spans="1:8">
      <c r="A355" s="73" t="s">
        <v>674</v>
      </c>
      <c r="B355" s="74" t="s">
        <v>675</v>
      </c>
      <c r="C355" s="75">
        <f t="shared" ref="C355:G355" si="143">C356+C368+C376+C385+C389+C394+C397</f>
        <v>61377.89</v>
      </c>
      <c r="D355" s="75">
        <f t="shared" si="143"/>
        <v>45817.443579</v>
      </c>
      <c r="E355" s="75">
        <f t="shared" si="143"/>
        <v>0</v>
      </c>
      <c r="F355" s="75">
        <f t="shared" si="143"/>
        <v>2272.23</v>
      </c>
      <c r="G355" s="75">
        <f t="shared" si="143"/>
        <v>104923.103579</v>
      </c>
      <c r="H355" s="80"/>
    </row>
    <row r="356" s="50" customFormat="1" customHeight="1" spans="1:8">
      <c r="A356" s="73" t="s">
        <v>676</v>
      </c>
      <c r="B356" s="77" t="s">
        <v>677</v>
      </c>
      <c r="C356" s="75">
        <f t="shared" ref="C356:G356" si="144">SUM(C357:C367)</f>
        <v>34728.34</v>
      </c>
      <c r="D356" s="75">
        <f t="shared" si="144"/>
        <v>15835.1978</v>
      </c>
      <c r="E356" s="75">
        <f t="shared" si="144"/>
        <v>0</v>
      </c>
      <c r="F356" s="75">
        <f t="shared" si="144"/>
        <v>1526.26</v>
      </c>
      <c r="G356" s="75">
        <f t="shared" si="144"/>
        <v>49037.2778</v>
      </c>
      <c r="H356" s="80"/>
    </row>
    <row r="357" s="50" customFormat="1" customHeight="1" spans="1:8">
      <c r="A357" s="73" t="s">
        <v>678</v>
      </c>
      <c r="B357" s="77" t="s">
        <v>679</v>
      </c>
      <c r="C357" s="75">
        <v>9123.88</v>
      </c>
      <c r="D357" s="78"/>
      <c r="E357" s="78"/>
      <c r="F357" s="78"/>
      <c r="G357" s="65">
        <f t="shared" ref="G357:G367" si="145">C357+D357+E357-F357</f>
        <v>9123.88</v>
      </c>
      <c r="H357" s="80"/>
    </row>
    <row r="358" s="50" customFormat="1" customHeight="1" spans="1:8">
      <c r="A358" s="73" t="s">
        <v>680</v>
      </c>
      <c r="B358" s="77" t="s">
        <v>681</v>
      </c>
      <c r="C358" s="75">
        <v>22032.25</v>
      </c>
      <c r="D358" s="78">
        <v>8845.4678</v>
      </c>
      <c r="E358" s="78"/>
      <c r="F358" s="78">
        <v>1462.43</v>
      </c>
      <c r="G358" s="65">
        <f t="shared" si="145"/>
        <v>29415.2878</v>
      </c>
      <c r="H358" s="80"/>
    </row>
    <row r="359" s="50" customFormat="1" customHeight="1" spans="1:8">
      <c r="A359" s="73" t="s">
        <v>682</v>
      </c>
      <c r="B359" s="77" t="s">
        <v>683</v>
      </c>
      <c r="C359" s="75">
        <v>3122.08</v>
      </c>
      <c r="D359" s="78"/>
      <c r="E359" s="78"/>
      <c r="F359" s="78"/>
      <c r="G359" s="65">
        <f t="shared" si="145"/>
        <v>3122.08</v>
      </c>
      <c r="H359" s="80"/>
    </row>
    <row r="360" s="50" customFormat="1" customHeight="1" spans="1:8">
      <c r="A360" s="73" t="s">
        <v>684</v>
      </c>
      <c r="B360" s="77" t="s">
        <v>685</v>
      </c>
      <c r="C360" s="75">
        <v>293.26</v>
      </c>
      <c r="D360" s="78"/>
      <c r="E360" s="78"/>
      <c r="F360" s="78">
        <v>58.96</v>
      </c>
      <c r="G360" s="65">
        <f t="shared" si="145"/>
        <v>234.3</v>
      </c>
      <c r="H360" s="80"/>
    </row>
    <row r="361" s="50" customFormat="1" customHeight="1" spans="1:8">
      <c r="A361" s="73" t="s">
        <v>686</v>
      </c>
      <c r="B361" s="77" t="s">
        <v>687</v>
      </c>
      <c r="C361" s="75">
        <v>72</v>
      </c>
      <c r="D361" s="78"/>
      <c r="E361" s="78"/>
      <c r="F361" s="78"/>
      <c r="G361" s="65">
        <f t="shared" si="145"/>
        <v>72</v>
      </c>
      <c r="H361" s="80"/>
    </row>
    <row r="362" s="50" customFormat="1" customHeight="1" spans="1:8">
      <c r="A362" s="73" t="s">
        <v>688</v>
      </c>
      <c r="B362" s="77" t="s">
        <v>689</v>
      </c>
      <c r="C362" s="75">
        <v>80</v>
      </c>
      <c r="D362" s="78">
        <v>1175.8</v>
      </c>
      <c r="E362" s="78"/>
      <c r="F362" s="78"/>
      <c r="G362" s="65">
        <f t="shared" si="145"/>
        <v>1255.8</v>
      </c>
      <c r="H362" s="80"/>
    </row>
    <row r="363" s="50" customFormat="1" customHeight="1" spans="1:8">
      <c r="A363" s="73"/>
      <c r="B363" s="77" t="s">
        <v>690</v>
      </c>
      <c r="C363" s="75"/>
      <c r="D363" s="78">
        <v>716.93</v>
      </c>
      <c r="E363" s="78"/>
      <c r="F363" s="78"/>
      <c r="G363" s="65">
        <f t="shared" si="145"/>
        <v>716.93</v>
      </c>
      <c r="H363" s="80"/>
    </row>
    <row r="364" s="50" customFormat="1" customHeight="1" spans="1:8">
      <c r="A364" s="73"/>
      <c r="B364" s="77" t="s">
        <v>691</v>
      </c>
      <c r="C364" s="75"/>
      <c r="D364" s="78">
        <v>383</v>
      </c>
      <c r="E364" s="78"/>
      <c r="F364" s="78"/>
      <c r="G364" s="65">
        <f t="shared" si="145"/>
        <v>383</v>
      </c>
      <c r="H364" s="80"/>
    </row>
    <row r="365" s="50" customFormat="1" customHeight="1" spans="1:8">
      <c r="A365" s="73"/>
      <c r="B365" s="77" t="s">
        <v>692</v>
      </c>
      <c r="C365" s="75"/>
      <c r="D365" s="78">
        <v>108</v>
      </c>
      <c r="E365" s="78"/>
      <c r="F365" s="78"/>
      <c r="G365" s="65">
        <f t="shared" si="145"/>
        <v>108</v>
      </c>
      <c r="H365" s="80"/>
    </row>
    <row r="366" s="50" customFormat="1" customHeight="1" spans="1:8">
      <c r="A366" s="73"/>
      <c r="B366" s="77" t="s">
        <v>693</v>
      </c>
      <c r="C366" s="75"/>
      <c r="D366" s="78">
        <v>4606</v>
      </c>
      <c r="E366" s="78"/>
      <c r="F366" s="78"/>
      <c r="G366" s="65">
        <f t="shared" si="145"/>
        <v>4606</v>
      </c>
      <c r="H366" s="80"/>
    </row>
    <row r="367" s="50" customFormat="1" customHeight="1" spans="1:8">
      <c r="A367" s="73" t="s">
        <v>694</v>
      </c>
      <c r="B367" s="77" t="s">
        <v>695</v>
      </c>
      <c r="C367" s="75">
        <v>4.87</v>
      </c>
      <c r="D367" s="78"/>
      <c r="E367" s="78"/>
      <c r="F367" s="78">
        <v>4.87</v>
      </c>
      <c r="G367" s="65">
        <f t="shared" si="145"/>
        <v>0</v>
      </c>
      <c r="H367" s="80"/>
    </row>
    <row r="368" s="50" customFormat="1" customHeight="1" spans="1:8">
      <c r="A368" s="73" t="s">
        <v>696</v>
      </c>
      <c r="B368" s="77" t="s">
        <v>697</v>
      </c>
      <c r="C368" s="75">
        <f t="shared" ref="C368:G368" si="146">SUM(C369:C375)</f>
        <v>5611.31</v>
      </c>
      <c r="D368" s="75">
        <f t="shared" si="146"/>
        <v>97.141317</v>
      </c>
      <c r="E368" s="75">
        <f t="shared" si="146"/>
        <v>0</v>
      </c>
      <c r="F368" s="75">
        <f t="shared" si="146"/>
        <v>192.25</v>
      </c>
      <c r="G368" s="75">
        <f t="shared" si="146"/>
        <v>5516.201317</v>
      </c>
      <c r="H368" s="80"/>
    </row>
    <row r="369" s="50" customFormat="1" customHeight="1" spans="1:8">
      <c r="A369" s="73" t="s">
        <v>698</v>
      </c>
      <c r="B369" s="77" t="s">
        <v>699</v>
      </c>
      <c r="C369" s="75">
        <v>890.23</v>
      </c>
      <c r="D369" s="78"/>
      <c r="E369" s="78"/>
      <c r="F369" s="78"/>
      <c r="G369" s="65">
        <f t="shared" ref="G369:G375" si="147">C369+D369+E369-F369</f>
        <v>890.23</v>
      </c>
      <c r="H369" s="80"/>
    </row>
    <row r="370" s="50" customFormat="1" customHeight="1" spans="1:8">
      <c r="A370" s="73" t="s">
        <v>700</v>
      </c>
      <c r="B370" s="77" t="s">
        <v>701</v>
      </c>
      <c r="C370" s="75">
        <v>1190.42</v>
      </c>
      <c r="D370" s="78"/>
      <c r="E370" s="78"/>
      <c r="F370" s="78"/>
      <c r="G370" s="65">
        <f t="shared" si="147"/>
        <v>1190.42</v>
      </c>
      <c r="H370" s="80"/>
    </row>
    <row r="371" s="50" customFormat="1" customHeight="1" spans="1:8">
      <c r="A371" s="73" t="s">
        <v>702</v>
      </c>
      <c r="B371" s="77" t="s">
        <v>703</v>
      </c>
      <c r="C371" s="75">
        <v>33</v>
      </c>
      <c r="D371" s="78"/>
      <c r="E371" s="78"/>
      <c r="F371" s="78"/>
      <c r="G371" s="65">
        <f t="shared" si="147"/>
        <v>33</v>
      </c>
      <c r="H371" s="80"/>
    </row>
    <row r="372" s="50" customFormat="1" customHeight="1" spans="1:8">
      <c r="A372" s="73" t="s">
        <v>704</v>
      </c>
      <c r="B372" s="77" t="s">
        <v>705</v>
      </c>
      <c r="C372" s="75">
        <v>37.11</v>
      </c>
      <c r="D372" s="78"/>
      <c r="E372" s="78"/>
      <c r="F372" s="78"/>
      <c r="G372" s="65">
        <f t="shared" si="147"/>
        <v>37.11</v>
      </c>
      <c r="H372" s="80"/>
    </row>
    <row r="373" s="50" customFormat="1" customHeight="1" spans="1:8">
      <c r="A373" s="73" t="s">
        <v>706</v>
      </c>
      <c r="B373" s="77" t="s">
        <v>707</v>
      </c>
      <c r="C373" s="75">
        <v>57.4</v>
      </c>
      <c r="D373" s="78"/>
      <c r="E373" s="78"/>
      <c r="F373" s="78"/>
      <c r="G373" s="65">
        <f t="shared" si="147"/>
        <v>57.4</v>
      </c>
      <c r="H373" s="80"/>
    </row>
    <row r="374" s="50" customFormat="1" customHeight="1" spans="1:8">
      <c r="A374" s="73" t="s">
        <v>708</v>
      </c>
      <c r="B374" s="77" t="s">
        <v>709</v>
      </c>
      <c r="C374" s="75">
        <v>3377.15</v>
      </c>
      <c r="D374" s="78">
        <v>97.141317</v>
      </c>
      <c r="E374" s="78"/>
      <c r="F374" s="78">
        <v>190.4</v>
      </c>
      <c r="G374" s="65">
        <f t="shared" si="147"/>
        <v>3283.891317</v>
      </c>
      <c r="H374" s="80"/>
    </row>
    <row r="375" s="50" customFormat="1" customHeight="1" spans="1:8">
      <c r="A375" s="73" t="s">
        <v>710</v>
      </c>
      <c r="B375" s="77" t="s">
        <v>711</v>
      </c>
      <c r="C375" s="75">
        <v>26</v>
      </c>
      <c r="D375" s="78"/>
      <c r="E375" s="78"/>
      <c r="F375" s="78">
        <v>1.85</v>
      </c>
      <c r="G375" s="65">
        <f t="shared" si="147"/>
        <v>24.15</v>
      </c>
      <c r="H375" s="80"/>
    </row>
    <row r="376" s="50" customFormat="1" customHeight="1" spans="1:8">
      <c r="A376" s="73" t="s">
        <v>712</v>
      </c>
      <c r="B376" s="77" t="s">
        <v>713</v>
      </c>
      <c r="C376" s="75">
        <f t="shared" ref="C376:G376" si="148">SUM(C377:C384)</f>
        <v>10144.35</v>
      </c>
      <c r="D376" s="75">
        <f t="shared" si="148"/>
        <v>16641</v>
      </c>
      <c r="E376" s="75">
        <f t="shared" si="148"/>
        <v>0</v>
      </c>
      <c r="F376" s="75">
        <f t="shared" si="148"/>
        <v>516.07</v>
      </c>
      <c r="G376" s="75">
        <f t="shared" si="148"/>
        <v>26269.28</v>
      </c>
      <c r="H376" s="80"/>
    </row>
    <row r="377" s="50" customFormat="1" customHeight="1" spans="1:8">
      <c r="A377" s="73" t="s">
        <v>714</v>
      </c>
      <c r="B377" s="77" t="s">
        <v>715</v>
      </c>
      <c r="C377" s="75">
        <v>7561.91</v>
      </c>
      <c r="D377" s="78">
        <v>472</v>
      </c>
      <c r="E377" s="78"/>
      <c r="F377" s="78">
        <v>220.07</v>
      </c>
      <c r="G377" s="65">
        <f t="shared" ref="G377:G384" si="149">C377+D377+E377-F377</f>
        <v>7813.84</v>
      </c>
      <c r="H377" s="80"/>
    </row>
    <row r="378" s="50" customFormat="1" customHeight="1" spans="1:8">
      <c r="A378" s="73" t="s">
        <v>716</v>
      </c>
      <c r="B378" s="77" t="s">
        <v>717</v>
      </c>
      <c r="C378" s="75">
        <v>20.25</v>
      </c>
      <c r="D378" s="78"/>
      <c r="E378" s="78"/>
      <c r="F378" s="78"/>
      <c r="G378" s="65">
        <f t="shared" si="149"/>
        <v>20.25</v>
      </c>
      <c r="H378" s="80"/>
    </row>
    <row r="379" s="50" customFormat="1" customHeight="1" spans="1:8">
      <c r="A379" s="73"/>
      <c r="B379" s="77" t="s">
        <v>718</v>
      </c>
      <c r="C379" s="75"/>
      <c r="D379" s="78">
        <v>1556.6</v>
      </c>
      <c r="E379" s="78"/>
      <c r="F379" s="78"/>
      <c r="G379" s="65">
        <f t="shared" si="149"/>
        <v>1556.6</v>
      </c>
      <c r="H379" s="80"/>
    </row>
    <row r="380" s="50" customFormat="1" customHeight="1" spans="1:8">
      <c r="A380" s="73"/>
      <c r="B380" s="77" t="s">
        <v>719</v>
      </c>
      <c r="C380" s="75"/>
      <c r="D380" s="78">
        <v>6747</v>
      </c>
      <c r="E380" s="78"/>
      <c r="F380" s="78"/>
      <c r="G380" s="65">
        <f t="shared" si="149"/>
        <v>6747</v>
      </c>
      <c r="H380" s="80"/>
    </row>
    <row r="381" s="50" customFormat="1" customHeight="1" spans="1:8">
      <c r="A381" s="73"/>
      <c r="B381" s="77" t="s">
        <v>720</v>
      </c>
      <c r="C381" s="75"/>
      <c r="D381" s="78">
        <v>67</v>
      </c>
      <c r="E381" s="78"/>
      <c r="F381" s="78"/>
      <c r="G381" s="65">
        <f t="shared" si="149"/>
        <v>67</v>
      </c>
      <c r="H381" s="80"/>
    </row>
    <row r="382" s="50" customFormat="1" customHeight="1" spans="1:8">
      <c r="A382" s="73"/>
      <c r="B382" s="77" t="s">
        <v>721</v>
      </c>
      <c r="C382" s="75"/>
      <c r="D382" s="78">
        <v>7798.4</v>
      </c>
      <c r="E382" s="78"/>
      <c r="F382" s="78"/>
      <c r="G382" s="65">
        <f t="shared" si="149"/>
        <v>7798.4</v>
      </c>
      <c r="H382" s="80"/>
    </row>
    <row r="383" s="50" customFormat="1" customHeight="1" spans="1:8">
      <c r="A383" s="73" t="s">
        <v>722</v>
      </c>
      <c r="B383" s="77" t="s">
        <v>723</v>
      </c>
      <c r="C383" s="75">
        <v>300</v>
      </c>
      <c r="D383" s="78"/>
      <c r="E383" s="78"/>
      <c r="F383" s="78">
        <v>296</v>
      </c>
      <c r="G383" s="65">
        <f t="shared" si="149"/>
        <v>4</v>
      </c>
      <c r="H383" s="80"/>
    </row>
    <row r="384" s="50" customFormat="1" customHeight="1" spans="1:8">
      <c r="A384" s="73" t="s">
        <v>724</v>
      </c>
      <c r="B384" s="77" t="s">
        <v>725</v>
      </c>
      <c r="C384" s="75">
        <v>2262.19</v>
      </c>
      <c r="D384" s="78"/>
      <c r="E384" s="78"/>
      <c r="F384" s="78"/>
      <c r="G384" s="65">
        <f t="shared" si="149"/>
        <v>2262.19</v>
      </c>
      <c r="H384" s="80"/>
    </row>
    <row r="385" s="50" customFormat="1" customHeight="1" spans="1:8">
      <c r="A385" s="73" t="s">
        <v>726</v>
      </c>
      <c r="B385" s="77" t="s">
        <v>727</v>
      </c>
      <c r="C385" s="75">
        <f t="shared" ref="C385:G385" si="150">SUM(C386:C388)</f>
        <v>3708.42</v>
      </c>
      <c r="D385" s="75">
        <f t="shared" si="150"/>
        <v>9239</v>
      </c>
      <c r="E385" s="75">
        <f t="shared" si="150"/>
        <v>0</v>
      </c>
      <c r="F385" s="75">
        <f t="shared" si="150"/>
        <v>27.9</v>
      </c>
      <c r="G385" s="75">
        <f t="shared" si="150"/>
        <v>12919.52</v>
      </c>
      <c r="H385" s="80"/>
    </row>
    <row r="386" s="50" customFormat="1" customHeight="1" spans="1:8">
      <c r="A386" s="73" t="s">
        <v>728</v>
      </c>
      <c r="B386" s="77" t="s">
        <v>729</v>
      </c>
      <c r="C386" s="75">
        <v>477.8</v>
      </c>
      <c r="D386" s="78">
        <v>9239</v>
      </c>
      <c r="E386" s="78"/>
      <c r="F386" s="78">
        <v>27.9</v>
      </c>
      <c r="G386" s="65">
        <f t="shared" ref="G386:G388" si="151">C386+D386+E386-F386</f>
        <v>9688.9</v>
      </c>
      <c r="H386" s="80"/>
    </row>
    <row r="387" s="50" customFormat="1" customHeight="1" spans="1:8">
      <c r="A387" s="73" t="s">
        <v>730</v>
      </c>
      <c r="B387" s="77" t="s">
        <v>731</v>
      </c>
      <c r="C387" s="75">
        <v>7.2</v>
      </c>
      <c r="D387" s="78"/>
      <c r="E387" s="78"/>
      <c r="F387" s="78"/>
      <c r="G387" s="65">
        <f t="shared" si="151"/>
        <v>7.2</v>
      </c>
      <c r="H387" s="80"/>
    </row>
    <row r="388" s="50" customFormat="1" customHeight="1" spans="1:8">
      <c r="A388" s="73" t="s">
        <v>732</v>
      </c>
      <c r="B388" s="77" t="s">
        <v>733</v>
      </c>
      <c r="C388" s="75">
        <v>3223.42</v>
      </c>
      <c r="D388" s="78"/>
      <c r="E388" s="78"/>
      <c r="F388" s="78"/>
      <c r="G388" s="65">
        <f t="shared" si="151"/>
        <v>3223.42</v>
      </c>
      <c r="H388" s="80"/>
    </row>
    <row r="389" s="50" customFormat="1" customHeight="1" spans="1:8">
      <c r="A389" s="73" t="s">
        <v>734</v>
      </c>
      <c r="B389" s="77" t="s">
        <v>735</v>
      </c>
      <c r="C389" s="75">
        <f t="shared" ref="C389:G389" si="152">SUM(C390:C393)</f>
        <v>3310.35</v>
      </c>
      <c r="D389" s="75">
        <f t="shared" si="152"/>
        <v>2159.72</v>
      </c>
      <c r="E389" s="75">
        <f t="shared" si="152"/>
        <v>0</v>
      </c>
      <c r="F389" s="75">
        <f t="shared" si="152"/>
        <v>9.75</v>
      </c>
      <c r="G389" s="75">
        <f t="shared" si="152"/>
        <v>5460.32</v>
      </c>
      <c r="H389" s="80"/>
    </row>
    <row r="390" s="50" customFormat="1" customHeight="1" spans="1:8">
      <c r="A390" s="73" t="s">
        <v>736</v>
      </c>
      <c r="B390" s="77" t="s">
        <v>737</v>
      </c>
      <c r="C390" s="75">
        <v>91.35</v>
      </c>
      <c r="D390" s="78">
        <v>810</v>
      </c>
      <c r="E390" s="78"/>
      <c r="F390" s="78">
        <v>9.75</v>
      </c>
      <c r="G390" s="65">
        <f t="shared" ref="G390:G393" si="153">C390+D390+E390-F390</f>
        <v>891.6</v>
      </c>
      <c r="H390" s="80"/>
    </row>
    <row r="391" s="50" customFormat="1" customHeight="1" spans="1:8">
      <c r="A391" s="73"/>
      <c r="B391" s="77" t="s">
        <v>738</v>
      </c>
      <c r="C391" s="75"/>
      <c r="D391" s="78">
        <v>221</v>
      </c>
      <c r="E391" s="78"/>
      <c r="F391" s="78"/>
      <c r="G391" s="65">
        <f t="shared" si="153"/>
        <v>221</v>
      </c>
      <c r="H391" s="80"/>
    </row>
    <row r="392" s="50" customFormat="1" customHeight="1" spans="1:8">
      <c r="A392" s="73"/>
      <c r="B392" s="77" t="s">
        <v>739</v>
      </c>
      <c r="C392" s="75"/>
      <c r="D392" s="78">
        <v>1128.72</v>
      </c>
      <c r="E392" s="78"/>
      <c r="F392" s="78"/>
      <c r="G392" s="65">
        <f t="shared" si="153"/>
        <v>1128.72</v>
      </c>
      <c r="H392" s="80"/>
    </row>
    <row r="393" s="50" customFormat="1" customHeight="1" spans="1:8">
      <c r="A393" s="81" t="s">
        <v>740</v>
      </c>
      <c r="B393" s="82" t="s">
        <v>741</v>
      </c>
      <c r="C393" s="75">
        <v>3219</v>
      </c>
      <c r="D393" s="78"/>
      <c r="E393" s="78"/>
      <c r="F393" s="78"/>
      <c r="G393" s="65">
        <f t="shared" si="153"/>
        <v>3219</v>
      </c>
      <c r="H393" s="80"/>
    </row>
    <row r="394" s="50" customFormat="1" customHeight="1" spans="1:8">
      <c r="A394" s="73" t="s">
        <v>742</v>
      </c>
      <c r="B394" s="77" t="s">
        <v>743</v>
      </c>
      <c r="C394" s="75">
        <f t="shared" ref="C394:G394" si="154">SUM(C395:C396)</f>
        <v>3705.1</v>
      </c>
      <c r="D394" s="75">
        <f t="shared" si="154"/>
        <v>1737.744462</v>
      </c>
      <c r="E394" s="75">
        <f t="shared" si="154"/>
        <v>0</v>
      </c>
      <c r="F394" s="75">
        <f t="shared" si="154"/>
        <v>0</v>
      </c>
      <c r="G394" s="75">
        <f t="shared" si="154"/>
        <v>5442.844462</v>
      </c>
      <c r="H394" s="80"/>
    </row>
    <row r="395" s="50" customFormat="1" customHeight="1" spans="1:8">
      <c r="A395" s="73" t="s">
        <v>744</v>
      </c>
      <c r="B395" s="77" t="s">
        <v>745</v>
      </c>
      <c r="C395" s="75">
        <v>352</v>
      </c>
      <c r="D395" s="78">
        <v>-352</v>
      </c>
      <c r="E395" s="78"/>
      <c r="F395" s="78"/>
      <c r="G395" s="65">
        <f t="shared" ref="G395:G398" si="155">C395+D395+E395-F395</f>
        <v>0</v>
      </c>
      <c r="H395" s="80"/>
    </row>
    <row r="396" s="50" customFormat="1" customHeight="1" spans="1:8">
      <c r="A396" s="73" t="s">
        <v>746</v>
      </c>
      <c r="B396" s="77" t="s">
        <v>747</v>
      </c>
      <c r="C396" s="75">
        <v>3353.1</v>
      </c>
      <c r="D396" s="78">
        <v>2089.744462</v>
      </c>
      <c r="E396" s="78"/>
      <c r="F396" s="78"/>
      <c r="G396" s="65">
        <f t="shared" si="155"/>
        <v>5442.844462</v>
      </c>
      <c r="H396" s="80"/>
    </row>
    <row r="397" s="50" customFormat="1" customHeight="1" spans="1:8">
      <c r="A397" s="73" t="s">
        <v>748</v>
      </c>
      <c r="B397" s="77" t="s">
        <v>749</v>
      </c>
      <c r="C397" s="75">
        <f t="shared" ref="C397:G397" si="156">C398</f>
        <v>170.02</v>
      </c>
      <c r="D397" s="75">
        <f t="shared" si="156"/>
        <v>107.64</v>
      </c>
      <c r="E397" s="75">
        <f t="shared" si="156"/>
        <v>0</v>
      </c>
      <c r="F397" s="75">
        <f t="shared" si="156"/>
        <v>0</v>
      </c>
      <c r="G397" s="75">
        <f t="shared" si="156"/>
        <v>277.66</v>
      </c>
      <c r="H397" s="80"/>
    </row>
    <row r="398" s="50" customFormat="1" customHeight="1" spans="1:8">
      <c r="A398" s="73" t="s">
        <v>750</v>
      </c>
      <c r="B398" s="77" t="s">
        <v>751</v>
      </c>
      <c r="C398" s="75">
        <v>170.02</v>
      </c>
      <c r="D398" s="78">
        <v>107.64</v>
      </c>
      <c r="E398" s="78"/>
      <c r="F398" s="78"/>
      <c r="G398" s="65">
        <f t="shared" si="155"/>
        <v>277.66</v>
      </c>
      <c r="H398" s="80"/>
    </row>
    <row r="399" s="50" customFormat="1" customHeight="1" spans="1:8">
      <c r="A399" s="73" t="s">
        <v>752</v>
      </c>
      <c r="B399" s="74" t="s">
        <v>753</v>
      </c>
      <c r="C399" s="75">
        <f t="shared" ref="C399:G399" si="157">C400+C406+C408</f>
        <v>8537.36</v>
      </c>
      <c r="D399" s="75">
        <f t="shared" si="157"/>
        <v>1788.7</v>
      </c>
      <c r="E399" s="75">
        <f t="shared" si="157"/>
        <v>0</v>
      </c>
      <c r="F399" s="75">
        <f t="shared" si="157"/>
        <v>0</v>
      </c>
      <c r="G399" s="75">
        <f t="shared" si="157"/>
        <v>10326.06</v>
      </c>
      <c r="H399" s="80"/>
    </row>
    <row r="400" s="50" customFormat="1" customHeight="1" spans="1:8">
      <c r="A400" s="73" t="s">
        <v>754</v>
      </c>
      <c r="B400" s="77" t="s">
        <v>755</v>
      </c>
      <c r="C400" s="75">
        <f t="shared" ref="C400:G400" si="158">SUM(C401:C405)</f>
        <v>6990.66</v>
      </c>
      <c r="D400" s="75">
        <f t="shared" si="158"/>
        <v>438</v>
      </c>
      <c r="E400" s="75">
        <f t="shared" si="158"/>
        <v>0</v>
      </c>
      <c r="F400" s="75">
        <f t="shared" si="158"/>
        <v>0</v>
      </c>
      <c r="G400" s="75">
        <f t="shared" si="158"/>
        <v>7428.66</v>
      </c>
      <c r="H400" s="80"/>
    </row>
    <row r="401" s="50" customFormat="1" customHeight="1" spans="1:8">
      <c r="A401" s="73" t="s">
        <v>756</v>
      </c>
      <c r="B401" s="77" t="s">
        <v>757</v>
      </c>
      <c r="C401" s="75">
        <v>340.32</v>
      </c>
      <c r="D401" s="78"/>
      <c r="E401" s="78"/>
      <c r="F401" s="78"/>
      <c r="G401" s="65">
        <f t="shared" ref="G401:G405" si="159">C401+D401+E401-F401</f>
        <v>340.32</v>
      </c>
      <c r="H401" s="80"/>
    </row>
    <row r="402" s="50" customFormat="1" customHeight="1" spans="1:8">
      <c r="A402" s="73" t="s">
        <v>758</v>
      </c>
      <c r="B402" s="77" t="s">
        <v>759</v>
      </c>
      <c r="C402" s="75">
        <v>5890</v>
      </c>
      <c r="D402" s="78"/>
      <c r="E402" s="78"/>
      <c r="F402" s="78"/>
      <c r="G402" s="65">
        <f t="shared" si="159"/>
        <v>5890</v>
      </c>
      <c r="H402" s="80"/>
    </row>
    <row r="403" s="50" customFormat="1" customHeight="1" spans="1:8">
      <c r="A403" s="73"/>
      <c r="B403" s="77" t="s">
        <v>760</v>
      </c>
      <c r="C403" s="75"/>
      <c r="D403" s="78">
        <v>438</v>
      </c>
      <c r="E403" s="78"/>
      <c r="F403" s="78"/>
      <c r="G403" s="65">
        <f t="shared" si="159"/>
        <v>438</v>
      </c>
      <c r="H403" s="80"/>
    </row>
    <row r="404" s="50" customFormat="1" customHeight="1" spans="1:8">
      <c r="A404" s="73" t="s">
        <v>761</v>
      </c>
      <c r="B404" s="77" t="s">
        <v>762</v>
      </c>
      <c r="C404" s="75">
        <v>729.69</v>
      </c>
      <c r="D404" s="78"/>
      <c r="E404" s="78"/>
      <c r="F404" s="78"/>
      <c r="G404" s="65">
        <f t="shared" si="159"/>
        <v>729.69</v>
      </c>
      <c r="H404" s="80"/>
    </row>
    <row r="405" s="50" customFormat="1" customHeight="1" spans="1:8">
      <c r="A405" s="73" t="s">
        <v>763</v>
      </c>
      <c r="B405" s="77" t="s">
        <v>764</v>
      </c>
      <c r="C405" s="75">
        <v>30.65</v>
      </c>
      <c r="D405" s="78"/>
      <c r="E405" s="78"/>
      <c r="F405" s="78"/>
      <c r="G405" s="65">
        <f t="shared" si="159"/>
        <v>30.65</v>
      </c>
      <c r="H405" s="80"/>
    </row>
    <row r="406" s="50" customFormat="1" customHeight="1" spans="1:8">
      <c r="A406" s="73" t="s">
        <v>765</v>
      </c>
      <c r="B406" s="77" t="s">
        <v>766</v>
      </c>
      <c r="C406" s="75">
        <f t="shared" ref="C406:G406" si="160">C407</f>
        <v>1546.7</v>
      </c>
      <c r="D406" s="75">
        <f t="shared" si="160"/>
        <v>0</v>
      </c>
      <c r="E406" s="75">
        <f t="shared" si="160"/>
        <v>0</v>
      </c>
      <c r="F406" s="75">
        <f t="shared" si="160"/>
        <v>0</v>
      </c>
      <c r="G406" s="75">
        <f t="shared" si="160"/>
        <v>1546.7</v>
      </c>
      <c r="H406" s="80"/>
    </row>
    <row r="407" s="50" customFormat="1" customHeight="1" spans="1:8">
      <c r="A407" s="73" t="s">
        <v>767</v>
      </c>
      <c r="B407" s="77" t="s">
        <v>768</v>
      </c>
      <c r="C407" s="75">
        <v>1546.7</v>
      </c>
      <c r="D407" s="78"/>
      <c r="E407" s="78"/>
      <c r="F407" s="78"/>
      <c r="G407" s="65">
        <f t="shared" ref="G407:G412" si="161">C407+D407+E407-F407</f>
        <v>1546.7</v>
      </c>
      <c r="H407" s="80"/>
    </row>
    <row r="408" s="50" customFormat="1" customHeight="1" spans="1:8">
      <c r="A408" s="73"/>
      <c r="B408" s="77" t="s">
        <v>769</v>
      </c>
      <c r="C408" s="75">
        <f t="shared" ref="C408:G408" si="162">C409</f>
        <v>0</v>
      </c>
      <c r="D408" s="75">
        <f t="shared" si="162"/>
        <v>1350.7</v>
      </c>
      <c r="E408" s="75">
        <f t="shared" si="162"/>
        <v>0</v>
      </c>
      <c r="F408" s="75">
        <f t="shared" si="162"/>
        <v>0</v>
      </c>
      <c r="G408" s="75">
        <f t="shared" si="162"/>
        <v>1350.7</v>
      </c>
      <c r="H408" s="80"/>
    </row>
    <row r="409" s="50" customFormat="1" customHeight="1" spans="1:8">
      <c r="A409" s="73"/>
      <c r="B409" s="77" t="s">
        <v>770</v>
      </c>
      <c r="C409" s="75"/>
      <c r="D409" s="78">
        <v>1350.7</v>
      </c>
      <c r="E409" s="78"/>
      <c r="F409" s="78"/>
      <c r="G409" s="65">
        <f t="shared" si="161"/>
        <v>1350.7</v>
      </c>
      <c r="H409" s="80"/>
    </row>
    <row r="410" s="50" customFormat="1" customHeight="1" spans="1:8">
      <c r="A410" s="73" t="s">
        <v>771</v>
      </c>
      <c r="B410" s="74" t="s">
        <v>772</v>
      </c>
      <c r="C410" s="75">
        <f t="shared" ref="C410:G410" si="163">C411+C413+C416+C420+C423</f>
        <v>597.53</v>
      </c>
      <c r="D410" s="75">
        <f t="shared" si="163"/>
        <v>1183.668</v>
      </c>
      <c r="E410" s="75">
        <f t="shared" si="163"/>
        <v>0</v>
      </c>
      <c r="F410" s="75">
        <f t="shared" si="163"/>
        <v>0</v>
      </c>
      <c r="G410" s="75">
        <f t="shared" si="163"/>
        <v>1781.198</v>
      </c>
      <c r="H410" s="80"/>
    </row>
    <row r="411" s="50" customFormat="1" customHeight="1" spans="1:8">
      <c r="A411" s="73"/>
      <c r="B411" s="77" t="s">
        <v>773</v>
      </c>
      <c r="C411" s="75">
        <f t="shared" ref="C411:G411" si="164">C412</f>
        <v>0</v>
      </c>
      <c r="D411" s="75">
        <f t="shared" si="164"/>
        <v>-43.2</v>
      </c>
      <c r="E411" s="75">
        <f t="shared" si="164"/>
        <v>0</v>
      </c>
      <c r="F411" s="75">
        <f t="shared" si="164"/>
        <v>0</v>
      </c>
      <c r="G411" s="75">
        <f t="shared" si="164"/>
        <v>-43.2</v>
      </c>
      <c r="H411" s="80"/>
    </row>
    <row r="412" s="50" customFormat="1" customHeight="1" spans="1:8">
      <c r="A412" s="73"/>
      <c r="B412" s="77" t="s">
        <v>774</v>
      </c>
      <c r="C412" s="75"/>
      <c r="D412" s="78">
        <v>-43.2</v>
      </c>
      <c r="E412" s="78"/>
      <c r="F412" s="78"/>
      <c r="G412" s="65">
        <f t="shared" si="161"/>
        <v>-43.2</v>
      </c>
      <c r="H412" s="80"/>
    </row>
    <row r="413" s="50" customFormat="1" customHeight="1" spans="1:8">
      <c r="A413" s="73"/>
      <c r="B413" s="77" t="s">
        <v>775</v>
      </c>
      <c r="C413" s="75">
        <f t="shared" ref="C413:G413" si="165">SUM(C414:C415)</f>
        <v>0</v>
      </c>
      <c r="D413" s="75">
        <f t="shared" si="165"/>
        <v>991.768</v>
      </c>
      <c r="E413" s="75">
        <f t="shared" si="165"/>
        <v>0</v>
      </c>
      <c r="F413" s="75">
        <f t="shared" si="165"/>
        <v>0</v>
      </c>
      <c r="G413" s="75">
        <f t="shared" si="165"/>
        <v>991.768</v>
      </c>
      <c r="H413" s="80"/>
    </row>
    <row r="414" s="50" customFormat="1" customHeight="1" spans="1:8">
      <c r="A414" s="73"/>
      <c r="B414" s="77" t="s">
        <v>776</v>
      </c>
      <c r="C414" s="75"/>
      <c r="D414" s="78">
        <v>-16</v>
      </c>
      <c r="E414" s="78"/>
      <c r="F414" s="78"/>
      <c r="G414" s="65">
        <f t="shared" ref="G414:G419" si="166">C414+D414+E414-F414</f>
        <v>-16</v>
      </c>
      <c r="H414" s="80"/>
    </row>
    <row r="415" s="50" customFormat="1" customHeight="1" spans="1:8">
      <c r="A415" s="73"/>
      <c r="B415" s="77" t="s">
        <v>777</v>
      </c>
      <c r="C415" s="75"/>
      <c r="D415" s="78">
        <v>1007.768</v>
      </c>
      <c r="E415" s="78"/>
      <c r="F415" s="78"/>
      <c r="G415" s="65">
        <f t="shared" si="166"/>
        <v>1007.768</v>
      </c>
      <c r="H415" s="80"/>
    </row>
    <row r="416" s="50" customFormat="1" customHeight="1" spans="1:8">
      <c r="A416" s="73" t="s">
        <v>778</v>
      </c>
      <c r="B416" s="77" t="s">
        <v>779</v>
      </c>
      <c r="C416" s="75">
        <f t="shared" ref="C416:G416" si="167">SUM(C417:C419)</f>
        <v>447.49</v>
      </c>
      <c r="D416" s="75">
        <f t="shared" si="167"/>
        <v>0</v>
      </c>
      <c r="E416" s="75">
        <f t="shared" si="167"/>
        <v>0</v>
      </c>
      <c r="F416" s="75">
        <f t="shared" si="167"/>
        <v>0</v>
      </c>
      <c r="G416" s="75">
        <f t="shared" si="167"/>
        <v>447.49</v>
      </c>
      <c r="H416" s="80"/>
    </row>
    <row r="417" s="50" customFormat="1" customHeight="1" spans="1:8">
      <c r="A417" s="73" t="s">
        <v>780</v>
      </c>
      <c r="B417" s="77" t="s">
        <v>781</v>
      </c>
      <c r="C417" s="75">
        <v>116.59</v>
      </c>
      <c r="D417" s="78"/>
      <c r="E417" s="78"/>
      <c r="F417" s="78"/>
      <c r="G417" s="65">
        <f t="shared" si="166"/>
        <v>116.59</v>
      </c>
      <c r="H417" s="80"/>
    </row>
    <row r="418" s="50" customFormat="1" customHeight="1" spans="1:8">
      <c r="A418" s="73" t="s">
        <v>782</v>
      </c>
      <c r="B418" s="77" t="s">
        <v>783</v>
      </c>
      <c r="C418" s="75">
        <v>6.14</v>
      </c>
      <c r="D418" s="78"/>
      <c r="E418" s="78"/>
      <c r="F418" s="78"/>
      <c r="G418" s="65">
        <f t="shared" si="166"/>
        <v>6.14</v>
      </c>
      <c r="H418" s="80"/>
    </row>
    <row r="419" s="50" customFormat="1" customHeight="1" spans="1:8">
      <c r="A419" s="73" t="s">
        <v>784</v>
      </c>
      <c r="B419" s="77" t="s">
        <v>785</v>
      </c>
      <c r="C419" s="75">
        <v>324.76</v>
      </c>
      <c r="D419" s="78"/>
      <c r="E419" s="78"/>
      <c r="F419" s="78"/>
      <c r="G419" s="65">
        <f t="shared" si="166"/>
        <v>324.76</v>
      </c>
      <c r="H419" s="80"/>
    </row>
    <row r="420" s="50" customFormat="1" customHeight="1" spans="1:8">
      <c r="A420" s="73"/>
      <c r="B420" s="77" t="s">
        <v>786</v>
      </c>
      <c r="C420" s="75">
        <f t="shared" ref="C420:G420" si="168">SUM(C421:C422)</f>
        <v>0</v>
      </c>
      <c r="D420" s="75">
        <f t="shared" si="168"/>
        <v>235.1</v>
      </c>
      <c r="E420" s="75">
        <f t="shared" si="168"/>
        <v>0</v>
      </c>
      <c r="F420" s="75">
        <f t="shared" si="168"/>
        <v>0</v>
      </c>
      <c r="G420" s="75">
        <f t="shared" si="168"/>
        <v>235.1</v>
      </c>
      <c r="H420" s="80"/>
    </row>
    <row r="421" s="50" customFormat="1" customHeight="1" spans="1:8">
      <c r="A421" s="73"/>
      <c r="B421" s="77" t="s">
        <v>787</v>
      </c>
      <c r="C421" s="75"/>
      <c r="D421" s="78">
        <v>163.1</v>
      </c>
      <c r="E421" s="78"/>
      <c r="F421" s="78"/>
      <c r="G421" s="65">
        <f t="shared" ref="G421:G424" si="169">C421+D421+E421-F421</f>
        <v>163.1</v>
      </c>
      <c r="H421" s="80"/>
    </row>
    <row r="422" s="50" customFormat="1" customHeight="1" spans="1:8">
      <c r="A422" s="73"/>
      <c r="B422" s="77" t="s">
        <v>788</v>
      </c>
      <c r="C422" s="75"/>
      <c r="D422" s="78">
        <v>72</v>
      </c>
      <c r="E422" s="78"/>
      <c r="F422" s="78"/>
      <c r="G422" s="65">
        <f t="shared" si="169"/>
        <v>72</v>
      </c>
      <c r="H422" s="80"/>
    </row>
    <row r="423" s="50" customFormat="1" customHeight="1" spans="1:8">
      <c r="A423" s="73" t="s">
        <v>789</v>
      </c>
      <c r="B423" s="77" t="s">
        <v>790</v>
      </c>
      <c r="C423" s="75">
        <f t="shared" ref="C423:G423" si="170">C424</f>
        <v>150.04</v>
      </c>
      <c r="D423" s="75">
        <f t="shared" si="170"/>
        <v>0</v>
      </c>
      <c r="E423" s="75">
        <f t="shared" si="170"/>
        <v>0</v>
      </c>
      <c r="F423" s="75">
        <f t="shared" si="170"/>
        <v>0</v>
      </c>
      <c r="G423" s="75">
        <f t="shared" si="170"/>
        <v>150.04</v>
      </c>
      <c r="H423" s="80"/>
    </row>
    <row r="424" s="50" customFormat="1" customHeight="1" spans="1:8">
      <c r="A424" s="73" t="s">
        <v>791</v>
      </c>
      <c r="B424" s="77" t="s">
        <v>792</v>
      </c>
      <c r="C424" s="75">
        <v>150.04</v>
      </c>
      <c r="D424" s="78"/>
      <c r="E424" s="78"/>
      <c r="F424" s="78"/>
      <c r="G424" s="65">
        <f t="shared" si="169"/>
        <v>150.04</v>
      </c>
      <c r="H424" s="80"/>
    </row>
    <row r="425" s="50" customFormat="1" customHeight="1" spans="1:8">
      <c r="A425" s="73" t="s">
        <v>793</v>
      </c>
      <c r="B425" s="74" t="s">
        <v>794</v>
      </c>
      <c r="C425" s="75">
        <f t="shared" ref="C425:G425" si="171">C426+C430</f>
        <v>190.06</v>
      </c>
      <c r="D425" s="75">
        <f t="shared" si="171"/>
        <v>133.501907</v>
      </c>
      <c r="E425" s="75">
        <f t="shared" si="171"/>
        <v>0</v>
      </c>
      <c r="F425" s="75">
        <f t="shared" si="171"/>
        <v>0</v>
      </c>
      <c r="G425" s="75">
        <f t="shared" si="171"/>
        <v>323.561907</v>
      </c>
      <c r="H425" s="80"/>
    </row>
    <row r="426" s="50" customFormat="1" customHeight="1" spans="1:8">
      <c r="A426" s="73" t="s">
        <v>795</v>
      </c>
      <c r="B426" s="77" t="s">
        <v>796</v>
      </c>
      <c r="C426" s="75">
        <f t="shared" ref="C426:G426" si="172">SUM(C427:C429)</f>
        <v>190.06</v>
      </c>
      <c r="D426" s="75">
        <f t="shared" si="172"/>
        <v>0</v>
      </c>
      <c r="E426" s="75">
        <f t="shared" si="172"/>
        <v>0</v>
      </c>
      <c r="F426" s="75">
        <f t="shared" si="172"/>
        <v>0</v>
      </c>
      <c r="G426" s="75">
        <f t="shared" si="172"/>
        <v>190.06</v>
      </c>
      <c r="H426" s="80"/>
    </row>
    <row r="427" s="50" customFormat="1" customHeight="1" spans="1:8">
      <c r="A427" s="73" t="s">
        <v>797</v>
      </c>
      <c r="B427" s="77" t="s">
        <v>798</v>
      </c>
      <c r="C427" s="75">
        <v>121.1</v>
      </c>
      <c r="D427" s="78"/>
      <c r="E427" s="78"/>
      <c r="F427" s="78"/>
      <c r="G427" s="65">
        <f t="shared" ref="G427:G429" si="173">C427+D427+E427-F427</f>
        <v>121.1</v>
      </c>
      <c r="H427" s="80"/>
    </row>
    <row r="428" s="50" customFormat="1" customHeight="1" spans="1:8">
      <c r="A428" s="73" t="s">
        <v>799</v>
      </c>
      <c r="B428" s="77" t="s">
        <v>800</v>
      </c>
      <c r="C428" s="75">
        <v>8.96</v>
      </c>
      <c r="D428" s="78"/>
      <c r="E428" s="78"/>
      <c r="F428" s="78"/>
      <c r="G428" s="65">
        <f t="shared" si="173"/>
        <v>8.96</v>
      </c>
      <c r="H428" s="80"/>
    </row>
    <row r="429" s="50" customFormat="1" customHeight="1" spans="1:8">
      <c r="A429" s="73" t="s">
        <v>801</v>
      </c>
      <c r="B429" s="77" t="s">
        <v>802</v>
      </c>
      <c r="C429" s="75">
        <v>60</v>
      </c>
      <c r="D429" s="78"/>
      <c r="E429" s="78"/>
      <c r="F429" s="78"/>
      <c r="G429" s="65">
        <f t="shared" si="173"/>
        <v>60</v>
      </c>
      <c r="H429" s="80"/>
    </row>
    <row r="430" s="50" customFormat="1" customHeight="1" spans="1:8">
      <c r="A430" s="73"/>
      <c r="B430" s="77" t="s">
        <v>803</v>
      </c>
      <c r="C430" s="75">
        <f t="shared" ref="C430:G430" si="174">C431</f>
        <v>0</v>
      </c>
      <c r="D430" s="75">
        <f t="shared" si="174"/>
        <v>133.501907</v>
      </c>
      <c r="E430" s="75">
        <f t="shared" si="174"/>
        <v>0</v>
      </c>
      <c r="F430" s="75">
        <f t="shared" si="174"/>
        <v>0</v>
      </c>
      <c r="G430" s="75">
        <f t="shared" si="174"/>
        <v>133.501907</v>
      </c>
      <c r="H430" s="80"/>
    </row>
    <row r="431" s="50" customFormat="1" customHeight="1" spans="1:8">
      <c r="A431" s="73"/>
      <c r="B431" s="77" t="s">
        <v>804</v>
      </c>
      <c r="C431" s="75"/>
      <c r="D431" s="78">
        <v>133.501907</v>
      </c>
      <c r="E431" s="78"/>
      <c r="F431" s="78"/>
      <c r="G431" s="65">
        <f t="shared" ref="G431:G439" si="175">C431+D431+E431-F431</f>
        <v>133.501907</v>
      </c>
      <c r="H431" s="80"/>
    </row>
    <row r="432" s="50" customFormat="1" customHeight="1" spans="1:8">
      <c r="A432" s="73" t="s">
        <v>805</v>
      </c>
      <c r="B432" s="74" t="s">
        <v>806</v>
      </c>
      <c r="C432" s="75">
        <f t="shared" ref="C432:G432" si="176">C433+C440+C444</f>
        <v>5935.76</v>
      </c>
      <c r="D432" s="75">
        <f t="shared" si="176"/>
        <v>817.4</v>
      </c>
      <c r="E432" s="75">
        <f t="shared" si="176"/>
        <v>0</v>
      </c>
      <c r="F432" s="75">
        <f t="shared" si="176"/>
        <v>28</v>
      </c>
      <c r="G432" s="75">
        <f t="shared" si="176"/>
        <v>6725.16</v>
      </c>
      <c r="H432" s="80"/>
    </row>
    <row r="433" s="50" customFormat="1" customHeight="1" spans="1:8">
      <c r="A433" s="73" t="s">
        <v>807</v>
      </c>
      <c r="B433" s="77" t="s">
        <v>808</v>
      </c>
      <c r="C433" s="75">
        <f t="shared" ref="C433:G433" si="177">SUM(C434:C439)</f>
        <v>5756.15</v>
      </c>
      <c r="D433" s="75">
        <f t="shared" si="177"/>
        <v>817.4</v>
      </c>
      <c r="E433" s="75">
        <f t="shared" si="177"/>
        <v>0</v>
      </c>
      <c r="F433" s="75">
        <f t="shared" si="177"/>
        <v>28</v>
      </c>
      <c r="G433" s="75">
        <f t="shared" si="177"/>
        <v>6545.55</v>
      </c>
      <c r="H433" s="80"/>
    </row>
    <row r="434" s="50" customFormat="1" customHeight="1" spans="1:8">
      <c r="A434" s="73" t="s">
        <v>809</v>
      </c>
      <c r="B434" s="77" t="s">
        <v>810</v>
      </c>
      <c r="C434" s="75">
        <v>145.41</v>
      </c>
      <c r="D434" s="78">
        <v>37.4</v>
      </c>
      <c r="E434" s="78"/>
      <c r="F434" s="78"/>
      <c r="G434" s="65">
        <f t="shared" si="175"/>
        <v>182.81</v>
      </c>
      <c r="H434" s="80"/>
    </row>
    <row r="435" s="50" customFormat="1" customHeight="1" spans="1:8">
      <c r="A435" s="73" t="s">
        <v>811</v>
      </c>
      <c r="B435" s="77" t="s">
        <v>812</v>
      </c>
      <c r="C435" s="75">
        <v>67</v>
      </c>
      <c r="D435" s="78"/>
      <c r="E435" s="78"/>
      <c r="F435" s="78"/>
      <c r="G435" s="65">
        <f t="shared" si="175"/>
        <v>67</v>
      </c>
      <c r="H435" s="80"/>
    </row>
    <row r="436" s="50" customFormat="1" customHeight="1" spans="1:8">
      <c r="A436" s="73" t="s">
        <v>813</v>
      </c>
      <c r="B436" s="77" t="s">
        <v>814</v>
      </c>
      <c r="C436" s="75">
        <v>550</v>
      </c>
      <c r="D436" s="78"/>
      <c r="E436" s="78"/>
      <c r="F436" s="78"/>
      <c r="G436" s="65">
        <f t="shared" si="175"/>
        <v>550</v>
      </c>
      <c r="H436" s="80"/>
    </row>
    <row r="437" s="50" customFormat="1" customHeight="1" spans="1:8">
      <c r="A437" s="73" t="s">
        <v>815</v>
      </c>
      <c r="B437" s="77" t="s">
        <v>816</v>
      </c>
      <c r="C437" s="75">
        <v>559.99</v>
      </c>
      <c r="D437" s="78"/>
      <c r="E437" s="78"/>
      <c r="F437" s="78">
        <v>28</v>
      </c>
      <c r="G437" s="65">
        <f t="shared" si="175"/>
        <v>531.99</v>
      </c>
      <c r="H437" s="80"/>
    </row>
    <row r="438" s="50" customFormat="1" customHeight="1" spans="1:8">
      <c r="A438" s="73" t="s">
        <v>817</v>
      </c>
      <c r="B438" s="77" t="s">
        <v>818</v>
      </c>
      <c r="C438" s="75">
        <v>4400</v>
      </c>
      <c r="D438" s="78">
        <v>780</v>
      </c>
      <c r="E438" s="78"/>
      <c r="F438" s="78"/>
      <c r="G438" s="65">
        <f t="shared" si="175"/>
        <v>5180</v>
      </c>
      <c r="H438" s="80"/>
    </row>
    <row r="439" s="50" customFormat="1" customHeight="1" spans="1:8">
      <c r="A439" s="73" t="s">
        <v>819</v>
      </c>
      <c r="B439" s="77" t="s">
        <v>820</v>
      </c>
      <c r="C439" s="75">
        <v>33.75</v>
      </c>
      <c r="D439" s="78"/>
      <c r="E439" s="78"/>
      <c r="F439" s="78"/>
      <c r="G439" s="65">
        <f t="shared" si="175"/>
        <v>33.75</v>
      </c>
      <c r="H439" s="80"/>
    </row>
    <row r="440" s="50" customFormat="1" customHeight="1" spans="1:8">
      <c r="A440" s="73" t="s">
        <v>821</v>
      </c>
      <c r="B440" s="77" t="s">
        <v>822</v>
      </c>
      <c r="C440" s="75">
        <f t="shared" ref="C440:G440" si="178">SUM(C441:C443)</f>
        <v>171.11</v>
      </c>
      <c r="D440" s="75">
        <f t="shared" si="178"/>
        <v>0</v>
      </c>
      <c r="E440" s="75">
        <f t="shared" si="178"/>
        <v>0</v>
      </c>
      <c r="F440" s="75">
        <f t="shared" si="178"/>
        <v>0</v>
      </c>
      <c r="G440" s="75">
        <f t="shared" si="178"/>
        <v>171.11</v>
      </c>
      <c r="H440" s="80"/>
    </row>
    <row r="441" s="50" customFormat="1" customHeight="1" spans="1:8">
      <c r="A441" s="73" t="s">
        <v>823</v>
      </c>
      <c r="B441" s="77" t="s">
        <v>824</v>
      </c>
      <c r="C441" s="75">
        <v>17.86</v>
      </c>
      <c r="D441" s="78"/>
      <c r="E441" s="78"/>
      <c r="F441" s="78"/>
      <c r="G441" s="65">
        <f t="shared" ref="G441:G443" si="179">C441+D441+E441-F441</f>
        <v>17.86</v>
      </c>
      <c r="H441" s="80"/>
    </row>
    <row r="442" s="50" customFormat="1" customHeight="1" spans="1:8">
      <c r="A442" s="73" t="s">
        <v>825</v>
      </c>
      <c r="B442" s="77" t="s">
        <v>826</v>
      </c>
      <c r="C442" s="75">
        <v>151</v>
      </c>
      <c r="D442" s="78"/>
      <c r="E442" s="78"/>
      <c r="F442" s="78"/>
      <c r="G442" s="65">
        <f t="shared" si="179"/>
        <v>151</v>
      </c>
      <c r="H442" s="80"/>
    </row>
    <row r="443" s="50" customFormat="1" customHeight="1" spans="1:8">
      <c r="A443" s="73" t="s">
        <v>827</v>
      </c>
      <c r="B443" s="77" t="s">
        <v>828</v>
      </c>
      <c r="C443" s="75">
        <v>2.25</v>
      </c>
      <c r="D443" s="78"/>
      <c r="E443" s="78"/>
      <c r="F443" s="78"/>
      <c r="G443" s="65">
        <f t="shared" si="179"/>
        <v>2.25</v>
      </c>
      <c r="H443" s="80"/>
    </row>
    <row r="444" s="50" customFormat="1" customHeight="1" spans="1:8">
      <c r="A444" s="73" t="s">
        <v>829</v>
      </c>
      <c r="B444" s="77" t="s">
        <v>830</v>
      </c>
      <c r="C444" s="75">
        <f t="shared" ref="C444:G444" si="180">C445</f>
        <v>8.5</v>
      </c>
      <c r="D444" s="75">
        <f t="shared" si="180"/>
        <v>0</v>
      </c>
      <c r="E444" s="75">
        <f t="shared" si="180"/>
        <v>0</v>
      </c>
      <c r="F444" s="75">
        <f t="shared" si="180"/>
        <v>0</v>
      </c>
      <c r="G444" s="75">
        <f t="shared" si="180"/>
        <v>8.5</v>
      </c>
      <c r="H444" s="80"/>
    </row>
    <row r="445" s="50" customFormat="1" customHeight="1" spans="1:8">
      <c r="A445" s="73" t="s">
        <v>831</v>
      </c>
      <c r="B445" s="77" t="s">
        <v>832</v>
      </c>
      <c r="C445" s="75">
        <v>8.5</v>
      </c>
      <c r="D445" s="78"/>
      <c r="E445" s="78"/>
      <c r="F445" s="78"/>
      <c r="G445" s="65">
        <f t="shared" ref="G445:G450" si="181">C445+D445+E445-F445</f>
        <v>8.5</v>
      </c>
      <c r="H445" s="80"/>
    </row>
    <row r="446" s="50" customFormat="1" customHeight="1" spans="1:8">
      <c r="A446" s="73" t="s">
        <v>833</v>
      </c>
      <c r="B446" s="74" t="s">
        <v>834</v>
      </c>
      <c r="C446" s="75">
        <f t="shared" ref="C446:G446" si="182">C447+C451</f>
        <v>17995.44</v>
      </c>
      <c r="D446" s="75">
        <f t="shared" si="182"/>
        <v>1042.8</v>
      </c>
      <c r="E446" s="75">
        <f t="shared" si="182"/>
        <v>0</v>
      </c>
      <c r="F446" s="75">
        <f t="shared" si="182"/>
        <v>0</v>
      </c>
      <c r="G446" s="75">
        <f t="shared" si="182"/>
        <v>19038.24</v>
      </c>
      <c r="H446" s="80"/>
    </row>
    <row r="447" s="50" customFormat="1" customHeight="1" spans="1:8">
      <c r="A447" s="73" t="s">
        <v>835</v>
      </c>
      <c r="B447" s="77" t="s">
        <v>836</v>
      </c>
      <c r="C447" s="75">
        <f t="shared" ref="C447:G447" si="183">SUM(C448:C450)</f>
        <v>1528.43</v>
      </c>
      <c r="D447" s="75">
        <f t="shared" si="183"/>
        <v>1042.8</v>
      </c>
      <c r="E447" s="75">
        <f t="shared" si="183"/>
        <v>0</v>
      </c>
      <c r="F447" s="75">
        <f t="shared" si="183"/>
        <v>0</v>
      </c>
      <c r="G447" s="75">
        <f t="shared" si="183"/>
        <v>2571.23</v>
      </c>
      <c r="H447" s="80"/>
    </row>
    <row r="448" s="50" customFormat="1" customHeight="1" spans="1:8">
      <c r="A448" s="73"/>
      <c r="B448" s="77" t="s">
        <v>837</v>
      </c>
      <c r="C448" s="75"/>
      <c r="D448" s="78">
        <v>207.2</v>
      </c>
      <c r="E448" s="78"/>
      <c r="F448" s="78"/>
      <c r="G448" s="65">
        <f t="shared" si="181"/>
        <v>207.2</v>
      </c>
      <c r="H448" s="80"/>
    </row>
    <row r="449" s="50" customFormat="1" customHeight="1" spans="1:8">
      <c r="A449" s="73" t="s">
        <v>838</v>
      </c>
      <c r="B449" s="77" t="s">
        <v>839</v>
      </c>
      <c r="C449" s="75">
        <v>74.24</v>
      </c>
      <c r="D449" s="78"/>
      <c r="E449" s="78"/>
      <c r="F449" s="78"/>
      <c r="G449" s="65">
        <f t="shared" si="181"/>
        <v>74.24</v>
      </c>
      <c r="H449" s="80"/>
    </row>
    <row r="450" s="50" customFormat="1" customHeight="1" spans="1:8">
      <c r="A450" s="73" t="s">
        <v>840</v>
      </c>
      <c r="B450" s="77" t="s">
        <v>841</v>
      </c>
      <c r="C450" s="75">
        <v>1454.19</v>
      </c>
      <c r="D450" s="78">
        <v>835.6</v>
      </c>
      <c r="E450" s="78"/>
      <c r="F450" s="78"/>
      <c r="G450" s="65">
        <f t="shared" si="181"/>
        <v>2289.79</v>
      </c>
      <c r="H450" s="80"/>
    </row>
    <row r="451" s="50" customFormat="1" customHeight="1" spans="1:8">
      <c r="A451" s="73" t="s">
        <v>842</v>
      </c>
      <c r="B451" s="77" t="s">
        <v>843</v>
      </c>
      <c r="C451" s="75">
        <f t="shared" ref="C451:G451" si="184">C452</f>
        <v>16467.01</v>
      </c>
      <c r="D451" s="75">
        <f t="shared" si="184"/>
        <v>0</v>
      </c>
      <c r="E451" s="75">
        <f t="shared" si="184"/>
        <v>0</v>
      </c>
      <c r="F451" s="75">
        <f t="shared" si="184"/>
        <v>0</v>
      </c>
      <c r="G451" s="75">
        <f t="shared" si="184"/>
        <v>16467.01</v>
      </c>
      <c r="H451" s="80"/>
    </row>
    <row r="452" s="50" customFormat="1" customHeight="1" spans="1:8">
      <c r="A452" s="73" t="s">
        <v>844</v>
      </c>
      <c r="B452" s="77" t="s">
        <v>845</v>
      </c>
      <c r="C452" s="75">
        <v>16467.01</v>
      </c>
      <c r="D452" s="78"/>
      <c r="E452" s="78"/>
      <c r="F452" s="78"/>
      <c r="G452" s="65">
        <f>C452+D452+E452-F452</f>
        <v>16467.01</v>
      </c>
      <c r="H452" s="80"/>
    </row>
    <row r="453" s="50" customFormat="1" customHeight="1" spans="1:8">
      <c r="A453" s="73" t="s">
        <v>846</v>
      </c>
      <c r="B453" s="74" t="s">
        <v>847</v>
      </c>
      <c r="C453" s="75">
        <f t="shared" ref="C453:G453" si="185">C454</f>
        <v>1168.73</v>
      </c>
      <c r="D453" s="75">
        <f t="shared" si="185"/>
        <v>0</v>
      </c>
      <c r="E453" s="75">
        <f t="shared" si="185"/>
        <v>0</v>
      </c>
      <c r="F453" s="75">
        <f t="shared" si="185"/>
        <v>238.73</v>
      </c>
      <c r="G453" s="75">
        <f t="shared" si="185"/>
        <v>930</v>
      </c>
      <c r="H453" s="80"/>
    </row>
    <row r="454" s="50" customFormat="1" customHeight="1" spans="1:8">
      <c r="A454" s="73" t="s">
        <v>848</v>
      </c>
      <c r="B454" s="77" t="s">
        <v>849</v>
      </c>
      <c r="C454" s="75">
        <f t="shared" ref="C454:G454" si="186">C455</f>
        <v>1168.73</v>
      </c>
      <c r="D454" s="75">
        <f t="shared" si="186"/>
        <v>0</v>
      </c>
      <c r="E454" s="75">
        <f t="shared" si="186"/>
        <v>0</v>
      </c>
      <c r="F454" s="75">
        <f t="shared" si="186"/>
        <v>238.73</v>
      </c>
      <c r="G454" s="75">
        <f t="shared" si="186"/>
        <v>930</v>
      </c>
      <c r="H454" s="80"/>
    </row>
    <row r="455" s="50" customFormat="1" customHeight="1" spans="1:8">
      <c r="A455" s="73" t="s">
        <v>850</v>
      </c>
      <c r="B455" s="77" t="s">
        <v>851</v>
      </c>
      <c r="C455" s="75">
        <v>1168.73</v>
      </c>
      <c r="D455" s="78"/>
      <c r="E455" s="78"/>
      <c r="F455" s="78">
        <v>238.73</v>
      </c>
      <c r="G455" s="65">
        <f t="shared" ref="G455:G461" si="187">C455+D455+E455-F455</f>
        <v>930</v>
      </c>
      <c r="H455" s="80"/>
    </row>
    <row r="456" s="50" customFormat="1" customHeight="1" spans="1:8">
      <c r="A456" s="73" t="s">
        <v>852</v>
      </c>
      <c r="B456" s="74" t="s">
        <v>853</v>
      </c>
      <c r="C456" s="75">
        <f t="shared" ref="C456:G456" si="188">C457+C462+C466+C468+C471</f>
        <v>2250.58</v>
      </c>
      <c r="D456" s="75">
        <f t="shared" si="188"/>
        <v>79.7</v>
      </c>
      <c r="E456" s="75">
        <f t="shared" si="188"/>
        <v>0</v>
      </c>
      <c r="F456" s="75">
        <f t="shared" si="188"/>
        <v>17.46</v>
      </c>
      <c r="G456" s="75">
        <f t="shared" si="188"/>
        <v>2312.82</v>
      </c>
      <c r="H456" s="80"/>
    </row>
    <row r="457" s="50" customFormat="1" customHeight="1" spans="1:8">
      <c r="A457" s="73" t="s">
        <v>854</v>
      </c>
      <c r="B457" s="77" t="s">
        <v>855</v>
      </c>
      <c r="C457" s="75">
        <f t="shared" ref="C457:G457" si="189">SUM(C458:C461)</f>
        <v>1325.66</v>
      </c>
      <c r="D457" s="75">
        <f t="shared" si="189"/>
        <v>0</v>
      </c>
      <c r="E457" s="75">
        <f t="shared" si="189"/>
        <v>0</v>
      </c>
      <c r="F457" s="75">
        <f t="shared" si="189"/>
        <v>17.46</v>
      </c>
      <c r="G457" s="75">
        <f t="shared" si="189"/>
        <v>1308.2</v>
      </c>
      <c r="H457" s="80"/>
    </row>
    <row r="458" s="50" customFormat="1" customHeight="1" spans="1:8">
      <c r="A458" s="73" t="s">
        <v>856</v>
      </c>
      <c r="B458" s="77" t="s">
        <v>857</v>
      </c>
      <c r="C458" s="75">
        <v>140</v>
      </c>
      <c r="D458" s="78"/>
      <c r="E458" s="78"/>
      <c r="F458" s="78"/>
      <c r="G458" s="65">
        <f t="shared" si="187"/>
        <v>140</v>
      </c>
      <c r="H458" s="80"/>
    </row>
    <row r="459" s="50" customFormat="1" customHeight="1" spans="1:8">
      <c r="A459" s="73" t="s">
        <v>858</v>
      </c>
      <c r="B459" s="77" t="s">
        <v>859</v>
      </c>
      <c r="C459" s="75">
        <v>311.6</v>
      </c>
      <c r="D459" s="78"/>
      <c r="E459" s="78"/>
      <c r="F459" s="78">
        <v>17.46</v>
      </c>
      <c r="G459" s="65">
        <f t="shared" si="187"/>
        <v>294.14</v>
      </c>
      <c r="H459" s="80"/>
    </row>
    <row r="460" s="50" customFormat="1" customHeight="1" spans="1:8">
      <c r="A460" s="73" t="s">
        <v>860</v>
      </c>
      <c r="B460" s="77" t="s">
        <v>202</v>
      </c>
      <c r="C460" s="75">
        <v>863.68</v>
      </c>
      <c r="D460" s="78"/>
      <c r="E460" s="78"/>
      <c r="F460" s="78"/>
      <c r="G460" s="65">
        <f t="shared" si="187"/>
        <v>863.68</v>
      </c>
      <c r="H460" s="80"/>
    </row>
    <row r="461" s="50" customFormat="1" customHeight="1" spans="1:8">
      <c r="A461" s="73" t="s">
        <v>861</v>
      </c>
      <c r="B461" s="77" t="s">
        <v>207</v>
      </c>
      <c r="C461" s="75">
        <v>10.38</v>
      </c>
      <c r="D461" s="78"/>
      <c r="E461" s="78"/>
      <c r="F461" s="78"/>
      <c r="G461" s="65">
        <f t="shared" si="187"/>
        <v>10.38</v>
      </c>
      <c r="H461" s="80"/>
    </row>
    <row r="462" s="50" customFormat="1" customHeight="1" spans="1:8">
      <c r="A462" s="73" t="s">
        <v>862</v>
      </c>
      <c r="B462" s="77" t="s">
        <v>863</v>
      </c>
      <c r="C462" s="75">
        <f t="shared" ref="C462:G462" si="190">SUM(C463:C465)</f>
        <v>838.83</v>
      </c>
      <c r="D462" s="75">
        <f t="shared" si="190"/>
        <v>0</v>
      </c>
      <c r="E462" s="75">
        <f t="shared" si="190"/>
        <v>0</v>
      </c>
      <c r="F462" s="75">
        <f t="shared" si="190"/>
        <v>0</v>
      </c>
      <c r="G462" s="75">
        <f t="shared" si="190"/>
        <v>838.83</v>
      </c>
      <c r="H462" s="80"/>
    </row>
    <row r="463" s="50" customFormat="1" customHeight="1" spans="1:10">
      <c r="A463" s="73" t="s">
        <v>864</v>
      </c>
      <c r="B463" s="77" t="s">
        <v>865</v>
      </c>
      <c r="C463" s="75">
        <v>89</v>
      </c>
      <c r="D463" s="78"/>
      <c r="E463" s="78"/>
      <c r="F463" s="78"/>
      <c r="G463" s="65">
        <f t="shared" ref="G463:G465" si="191">C463+D463+E463-F463</f>
        <v>89</v>
      </c>
      <c r="H463" s="80"/>
      <c r="J463" s="94"/>
    </row>
    <row r="464" s="50" customFormat="1" customHeight="1" spans="1:8">
      <c r="A464" s="73" t="s">
        <v>866</v>
      </c>
      <c r="B464" s="77" t="s">
        <v>202</v>
      </c>
      <c r="C464" s="75">
        <v>429.83</v>
      </c>
      <c r="D464" s="78"/>
      <c r="E464" s="78"/>
      <c r="F464" s="78"/>
      <c r="G464" s="65">
        <f t="shared" si="191"/>
        <v>429.83</v>
      </c>
      <c r="H464" s="80"/>
    </row>
    <row r="465" s="50" customFormat="1" customHeight="1" spans="1:8">
      <c r="A465" s="73" t="s">
        <v>867</v>
      </c>
      <c r="B465" s="77" t="s">
        <v>207</v>
      </c>
      <c r="C465" s="75">
        <v>320</v>
      </c>
      <c r="D465" s="78"/>
      <c r="E465" s="78"/>
      <c r="F465" s="78"/>
      <c r="G465" s="65">
        <f t="shared" si="191"/>
        <v>320</v>
      </c>
      <c r="H465" s="80"/>
    </row>
    <row r="466" s="50" customFormat="1" customHeight="1" spans="1:8">
      <c r="A466" s="73" t="s">
        <v>868</v>
      </c>
      <c r="B466" s="77" t="s">
        <v>869</v>
      </c>
      <c r="C466" s="75">
        <f t="shared" ref="C466:G466" si="192">C467</f>
        <v>64.99</v>
      </c>
      <c r="D466" s="75">
        <f t="shared" si="192"/>
        <v>0</v>
      </c>
      <c r="E466" s="75">
        <f t="shared" si="192"/>
        <v>0</v>
      </c>
      <c r="F466" s="75">
        <f t="shared" si="192"/>
        <v>0</v>
      </c>
      <c r="G466" s="75">
        <f t="shared" si="192"/>
        <v>64.99</v>
      </c>
      <c r="H466" s="80"/>
    </row>
    <row r="467" s="50" customFormat="1" customHeight="1" spans="1:8">
      <c r="A467" s="73" t="s">
        <v>870</v>
      </c>
      <c r="B467" s="77" t="s">
        <v>871</v>
      </c>
      <c r="C467" s="75">
        <v>64.99</v>
      </c>
      <c r="D467" s="78"/>
      <c r="E467" s="78"/>
      <c r="F467" s="78"/>
      <c r="G467" s="65">
        <f t="shared" ref="G467:G470" si="193">C467+D467+E467-F467</f>
        <v>64.99</v>
      </c>
      <c r="H467" s="80"/>
    </row>
    <row r="468" s="50" customFormat="1" customHeight="1" spans="1:8">
      <c r="A468" s="73" t="s">
        <v>872</v>
      </c>
      <c r="B468" s="77" t="s">
        <v>873</v>
      </c>
      <c r="C468" s="75">
        <f t="shared" ref="C468:G468" si="194">SUM(C469:C470)</f>
        <v>21.1</v>
      </c>
      <c r="D468" s="75">
        <f t="shared" si="194"/>
        <v>0</v>
      </c>
      <c r="E468" s="75">
        <f t="shared" si="194"/>
        <v>0</v>
      </c>
      <c r="F468" s="75">
        <f t="shared" si="194"/>
        <v>0</v>
      </c>
      <c r="G468" s="75">
        <f t="shared" si="194"/>
        <v>21.1</v>
      </c>
      <c r="H468" s="80"/>
    </row>
    <row r="469" s="50" customFormat="1" customHeight="1" spans="1:8">
      <c r="A469" s="73" t="s">
        <v>874</v>
      </c>
      <c r="B469" s="77" t="s">
        <v>202</v>
      </c>
      <c r="C469" s="75">
        <v>15.27</v>
      </c>
      <c r="D469" s="78"/>
      <c r="E469" s="78"/>
      <c r="F469" s="78"/>
      <c r="G469" s="65">
        <f t="shared" si="193"/>
        <v>15.27</v>
      </c>
      <c r="H469" s="80"/>
    </row>
    <row r="470" s="50" customFormat="1" customHeight="1" spans="1:8">
      <c r="A470" s="73" t="s">
        <v>875</v>
      </c>
      <c r="B470" s="77" t="s">
        <v>876</v>
      </c>
      <c r="C470" s="75">
        <v>5.83</v>
      </c>
      <c r="D470" s="78"/>
      <c r="E470" s="78"/>
      <c r="F470" s="78"/>
      <c r="G470" s="65">
        <f t="shared" si="193"/>
        <v>5.83</v>
      </c>
      <c r="H470" s="80"/>
    </row>
    <row r="471" s="50" customFormat="1" customHeight="1" spans="1:8">
      <c r="A471" s="73"/>
      <c r="B471" s="77" t="s">
        <v>877</v>
      </c>
      <c r="C471" s="75">
        <f t="shared" ref="C471:G471" si="195">SUM(C472:C473)</f>
        <v>0</v>
      </c>
      <c r="D471" s="75">
        <f t="shared" si="195"/>
        <v>79.7</v>
      </c>
      <c r="E471" s="75">
        <f t="shared" si="195"/>
        <v>0</v>
      </c>
      <c r="F471" s="75">
        <f t="shared" si="195"/>
        <v>0</v>
      </c>
      <c r="G471" s="75">
        <f t="shared" si="195"/>
        <v>79.7</v>
      </c>
      <c r="H471" s="80"/>
    </row>
    <row r="472" s="50" customFormat="1" customHeight="1" spans="1:8">
      <c r="A472" s="73"/>
      <c r="B472" s="77" t="s">
        <v>878</v>
      </c>
      <c r="C472" s="75"/>
      <c r="D472" s="78">
        <v>17.7</v>
      </c>
      <c r="E472" s="78"/>
      <c r="F472" s="78"/>
      <c r="G472" s="65">
        <f t="shared" ref="G472:G474" si="196">C472+D472+E472-F472</f>
        <v>17.7</v>
      </c>
      <c r="H472" s="80"/>
    </row>
    <row r="473" s="50" customFormat="1" customHeight="1" spans="1:8">
      <c r="A473" s="73"/>
      <c r="B473" s="77" t="s">
        <v>879</v>
      </c>
      <c r="C473" s="75"/>
      <c r="D473" s="78">
        <v>62</v>
      </c>
      <c r="E473" s="78"/>
      <c r="F473" s="78"/>
      <c r="G473" s="65">
        <f t="shared" si="196"/>
        <v>62</v>
      </c>
      <c r="H473" s="80"/>
    </row>
    <row r="474" s="50" customFormat="1" customHeight="1" spans="1:8">
      <c r="A474" s="73" t="s">
        <v>880</v>
      </c>
      <c r="B474" s="74" t="s">
        <v>881</v>
      </c>
      <c r="C474" s="75">
        <v>25420.42</v>
      </c>
      <c r="D474" s="78"/>
      <c r="E474" s="78"/>
      <c r="F474" s="78"/>
      <c r="G474" s="65">
        <f t="shared" si="196"/>
        <v>25420.42</v>
      </c>
      <c r="H474" s="80"/>
    </row>
    <row r="475" s="50" customFormat="1" customHeight="1" spans="1:8">
      <c r="A475" s="73" t="s">
        <v>882</v>
      </c>
      <c r="B475" s="74" t="s">
        <v>883</v>
      </c>
      <c r="C475" s="75">
        <f t="shared" ref="C475:G475" si="197">C476+C478</f>
        <v>134395.66</v>
      </c>
      <c r="D475" s="75">
        <f t="shared" si="197"/>
        <v>0</v>
      </c>
      <c r="E475" s="75">
        <f t="shared" si="197"/>
        <v>0</v>
      </c>
      <c r="F475" s="75">
        <f t="shared" si="197"/>
        <v>39927.170292</v>
      </c>
      <c r="G475" s="75">
        <f t="shared" si="197"/>
        <v>94468.489708</v>
      </c>
      <c r="H475" s="80"/>
    </row>
    <row r="476" s="50" customFormat="1" customHeight="1" spans="1:8">
      <c r="A476" s="73" t="s">
        <v>884</v>
      </c>
      <c r="B476" s="77" t="s">
        <v>885</v>
      </c>
      <c r="C476" s="75">
        <f t="shared" ref="C476:G476" si="198">C477</f>
        <v>132152.74</v>
      </c>
      <c r="D476" s="75">
        <f t="shared" si="198"/>
        <v>0</v>
      </c>
      <c r="E476" s="75">
        <f t="shared" si="198"/>
        <v>0</v>
      </c>
      <c r="F476" s="75">
        <f t="shared" si="198"/>
        <v>39927.170292</v>
      </c>
      <c r="G476" s="75">
        <f t="shared" si="198"/>
        <v>92225.569708</v>
      </c>
      <c r="H476" s="80"/>
    </row>
    <row r="477" s="50" customFormat="1" customHeight="1" spans="1:8">
      <c r="A477" s="73" t="s">
        <v>886</v>
      </c>
      <c r="B477" s="77" t="s">
        <v>887</v>
      </c>
      <c r="C477" s="75">
        <v>132152.74</v>
      </c>
      <c r="D477" s="78"/>
      <c r="E477" s="78"/>
      <c r="F477" s="78">
        <v>39927.170292</v>
      </c>
      <c r="G477" s="65">
        <f t="shared" ref="G477:G482" si="199">C477+D477+E477-F477</f>
        <v>92225.569708</v>
      </c>
      <c r="H477" s="80"/>
    </row>
    <row r="478" s="50" customFormat="1" customHeight="1" spans="1:8">
      <c r="A478" s="73" t="s">
        <v>888</v>
      </c>
      <c r="B478" s="77" t="s">
        <v>889</v>
      </c>
      <c r="C478" s="75">
        <f t="shared" ref="C478:G478" si="200">C479</f>
        <v>2242.92</v>
      </c>
      <c r="D478" s="75">
        <f t="shared" si="200"/>
        <v>0</v>
      </c>
      <c r="E478" s="75">
        <f t="shared" si="200"/>
        <v>0</v>
      </c>
      <c r="F478" s="75">
        <f t="shared" si="200"/>
        <v>0</v>
      </c>
      <c r="G478" s="75">
        <f t="shared" si="200"/>
        <v>2242.92</v>
      </c>
      <c r="H478" s="80"/>
    </row>
    <row r="479" s="50" customFormat="1" customHeight="1" spans="1:8">
      <c r="A479" s="73" t="s">
        <v>890</v>
      </c>
      <c r="B479" s="77" t="s">
        <v>891</v>
      </c>
      <c r="C479" s="75">
        <v>2242.92</v>
      </c>
      <c r="D479" s="78"/>
      <c r="E479" s="78"/>
      <c r="F479" s="78"/>
      <c r="G479" s="65">
        <f t="shared" si="199"/>
        <v>2242.92</v>
      </c>
      <c r="H479" s="80"/>
    </row>
    <row r="480" s="50" customFormat="1" customHeight="1" spans="1:8">
      <c r="A480" s="83" t="s">
        <v>892</v>
      </c>
      <c r="B480" s="84" t="s">
        <v>893</v>
      </c>
      <c r="C480" s="85">
        <f t="shared" ref="C480:G480" si="201">C481</f>
        <v>3128.87</v>
      </c>
      <c r="D480" s="85">
        <f t="shared" si="201"/>
        <v>0</v>
      </c>
      <c r="E480" s="85">
        <f t="shared" si="201"/>
        <v>0</v>
      </c>
      <c r="F480" s="85">
        <f t="shared" si="201"/>
        <v>845.24</v>
      </c>
      <c r="G480" s="85">
        <f t="shared" si="201"/>
        <v>2283.63</v>
      </c>
      <c r="H480" s="80"/>
    </row>
    <row r="481" s="50" customFormat="1" customHeight="1" spans="1:8">
      <c r="A481" s="83" t="s">
        <v>894</v>
      </c>
      <c r="B481" s="86" t="s">
        <v>895</v>
      </c>
      <c r="C481" s="85">
        <f t="shared" ref="C481:G481" si="202">C482</f>
        <v>3128.87</v>
      </c>
      <c r="D481" s="85">
        <f t="shared" si="202"/>
        <v>0</v>
      </c>
      <c r="E481" s="85">
        <f t="shared" si="202"/>
        <v>0</v>
      </c>
      <c r="F481" s="85">
        <f t="shared" si="202"/>
        <v>845.24</v>
      </c>
      <c r="G481" s="85">
        <f t="shared" si="202"/>
        <v>2283.63</v>
      </c>
      <c r="H481" s="80"/>
    </row>
    <row r="482" s="50" customFormat="1" customHeight="1" spans="1:8">
      <c r="A482" s="83" t="s">
        <v>896</v>
      </c>
      <c r="B482" s="86" t="s">
        <v>897</v>
      </c>
      <c r="C482" s="85">
        <v>3128.87</v>
      </c>
      <c r="D482" s="78"/>
      <c r="E482" s="78"/>
      <c r="F482" s="78">
        <v>845.24</v>
      </c>
      <c r="G482" s="65">
        <f t="shared" si="199"/>
        <v>2283.63</v>
      </c>
      <c r="H482" s="80"/>
    </row>
    <row r="483" s="50" customFormat="1" customHeight="1" spans="1:8">
      <c r="A483" s="5"/>
      <c r="B483" s="87" t="s">
        <v>898</v>
      </c>
      <c r="C483" s="78">
        <f t="shared" ref="C483:G483" si="203">C480+C475+C474+C456+C453+C446+C432+C425+C410+C399+C355+C343+C334+C290+C212+C184+C176+C147+C123+C114+C19</f>
        <v>825048.72</v>
      </c>
      <c r="D483" s="78">
        <f t="shared" si="203"/>
        <v>104372.385086</v>
      </c>
      <c r="E483" s="78">
        <f t="shared" si="203"/>
        <v>0</v>
      </c>
      <c r="F483" s="78">
        <f t="shared" si="203"/>
        <v>68739.87537</v>
      </c>
      <c r="G483" s="78">
        <f t="shared" si="203"/>
        <v>860136.019716</v>
      </c>
      <c r="H483" s="88" t="s">
        <v>899</v>
      </c>
    </row>
    <row r="484" s="50" customFormat="1" customHeight="1" spans="1:8">
      <c r="A484" s="5"/>
      <c r="B484" s="87" t="s">
        <v>900</v>
      </c>
      <c r="C484" s="78">
        <v>18324</v>
      </c>
      <c r="D484" s="78"/>
      <c r="E484" s="78">
        <v>18223</v>
      </c>
      <c r="F484" s="78">
        <v>18323</v>
      </c>
      <c r="G484" s="65">
        <f>C484+D484+E484-F484</f>
        <v>18224</v>
      </c>
      <c r="H484" s="89"/>
    </row>
    <row r="485" customHeight="1" spans="2:8">
      <c r="B485" s="87" t="s">
        <v>901</v>
      </c>
      <c r="C485" s="78">
        <v>26110</v>
      </c>
      <c r="D485" s="78">
        <v>834</v>
      </c>
      <c r="E485" s="78"/>
      <c r="F485" s="78"/>
      <c r="G485" s="65">
        <f>C485+D485+E485-F485</f>
        <v>26944</v>
      </c>
      <c r="H485" s="90"/>
    </row>
    <row r="486" ht="48" customHeight="1" spans="2:8">
      <c r="B486" s="91" t="s">
        <v>902</v>
      </c>
      <c r="C486" s="92">
        <f t="shared" ref="C486:G486" si="204">SUM(C483:C485)</f>
        <v>869482.72</v>
      </c>
      <c r="D486" s="92">
        <f t="shared" si="204"/>
        <v>105206.385086</v>
      </c>
      <c r="E486" s="92">
        <f t="shared" si="204"/>
        <v>18223</v>
      </c>
      <c r="F486" s="92">
        <f t="shared" si="204"/>
        <v>87062.87537</v>
      </c>
      <c r="G486" s="92">
        <f t="shared" si="204"/>
        <v>905304.019716</v>
      </c>
      <c r="H486" s="89"/>
    </row>
    <row r="487" hidden="1" customHeight="1" spans="7:7">
      <c r="G487" s="93">
        <f>G17-G486</f>
        <v>0.470283999922685</v>
      </c>
    </row>
  </sheetData>
  <mergeCells count="11">
    <mergeCell ref="B2:H2"/>
    <mergeCell ref="G3:H3"/>
    <mergeCell ref="B6:G6"/>
    <mergeCell ref="B18:G18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90277777777778" right="0.590277777777778" top="0.590277777777778" bottom="0.786805555555556" header="0.393055555555556" footer="0.590277777777778"/>
  <pageSetup paperSize="9" scale="88" firstPageNumber="5" fitToHeight="0" orientation="landscape" useFirstPageNumber="1" horizontalDpi="600"/>
  <headerFooter alignWithMargins="0" scaleWithDoc="0" differentOddEven="1">
    <oddFooter>&amp;C &amp;R&amp;16—&amp;P—</oddFooter>
    <evenFooter>&amp;L&amp;16—&amp;P—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L66"/>
  <sheetViews>
    <sheetView showZeros="0" workbookViewId="0">
      <pane ySplit="5" topLeftCell="A24" activePane="bottomLeft" state="frozen"/>
      <selection/>
      <selection pane="bottomLeft" activeCell="A29" sqref="A29"/>
    </sheetView>
  </sheetViews>
  <sheetFormatPr defaultColWidth="8" defaultRowHeight="12.75"/>
  <cols>
    <col min="1" max="1" width="33.375" style="20" customWidth="1"/>
    <col min="2" max="6" width="9.375" style="20" customWidth="1"/>
    <col min="7" max="7" width="48.25" style="20" customWidth="1"/>
    <col min="8" max="12" width="9.375" style="20" customWidth="1"/>
    <col min="13" max="16383" width="8" style="20"/>
  </cols>
  <sheetData>
    <row r="1" s="1" customFormat="1" ht="20" customHeight="1" spans="1:12">
      <c r="A1" s="21" t="s">
        <v>903</v>
      </c>
      <c r="C1" s="5"/>
      <c r="D1" s="5"/>
      <c r="E1" s="6"/>
      <c r="F1" s="7"/>
      <c r="G1" s="7"/>
      <c r="H1" s="7"/>
      <c r="I1" s="7"/>
      <c r="J1" s="7"/>
      <c r="K1" s="7"/>
      <c r="L1" s="35"/>
    </row>
    <row r="2" s="1" customFormat="1" ht="30" customHeight="1" spans="1:12">
      <c r="A2" s="8" t="s">
        <v>904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30" customHeight="1" spans="2:12">
      <c r="B3" s="9"/>
      <c r="C3" s="9"/>
      <c r="D3" s="9"/>
      <c r="E3" s="6"/>
      <c r="F3" s="7"/>
      <c r="G3" s="7"/>
      <c r="H3" s="7"/>
      <c r="I3" s="7"/>
      <c r="J3" s="7"/>
      <c r="K3" s="36" t="s">
        <v>905</v>
      </c>
      <c r="L3" s="36"/>
    </row>
    <row r="4" ht="20" customHeight="1" spans="1:12">
      <c r="A4" s="22" t="s">
        <v>906</v>
      </c>
      <c r="B4" s="23" t="s">
        <v>906</v>
      </c>
      <c r="C4" s="23"/>
      <c r="D4" s="23"/>
      <c r="E4" s="23" t="s">
        <v>906</v>
      </c>
      <c r="F4" s="23" t="s">
        <v>906</v>
      </c>
      <c r="G4" s="22" t="s">
        <v>907</v>
      </c>
      <c r="H4" s="23" t="s">
        <v>907</v>
      </c>
      <c r="I4" s="23"/>
      <c r="J4" s="23"/>
      <c r="K4" s="23" t="s">
        <v>907</v>
      </c>
      <c r="L4" s="23" t="s">
        <v>907</v>
      </c>
    </row>
    <row r="5" ht="40" customHeight="1" spans="1:12">
      <c r="A5" s="22" t="s">
        <v>908</v>
      </c>
      <c r="B5" s="24" t="s">
        <v>4</v>
      </c>
      <c r="C5" s="24" t="s">
        <v>5</v>
      </c>
      <c r="D5" s="24" t="s">
        <v>6</v>
      </c>
      <c r="E5" s="24" t="s">
        <v>7</v>
      </c>
      <c r="F5" s="24" t="s">
        <v>8</v>
      </c>
      <c r="G5" s="22" t="s">
        <v>908</v>
      </c>
      <c r="H5" s="24" t="s">
        <v>4</v>
      </c>
      <c r="I5" s="24" t="s">
        <v>5</v>
      </c>
      <c r="J5" s="24" t="s">
        <v>6</v>
      </c>
      <c r="K5" s="24" t="s">
        <v>7</v>
      </c>
      <c r="L5" s="24" t="s">
        <v>8</v>
      </c>
    </row>
    <row r="6" ht="20" customHeight="1" spans="1:12">
      <c r="A6" s="37" t="s">
        <v>909</v>
      </c>
      <c r="B6" s="38">
        <v>7738</v>
      </c>
      <c r="C6" s="38"/>
      <c r="D6" s="38"/>
      <c r="E6" s="38">
        <v>7738</v>
      </c>
      <c r="F6" s="38">
        <f t="shared" ref="F6:F13" si="0">B6+C6+D6-E6</f>
        <v>0</v>
      </c>
      <c r="G6" s="39" t="s">
        <v>351</v>
      </c>
      <c r="H6" s="38"/>
      <c r="I6" s="38"/>
      <c r="J6" s="38">
        <v>137</v>
      </c>
      <c r="K6" s="38"/>
      <c r="L6" s="38">
        <f>I6+J6-K6</f>
        <v>137</v>
      </c>
    </row>
    <row r="7" ht="20" customHeight="1" spans="1:12">
      <c r="A7" s="37" t="s">
        <v>910</v>
      </c>
      <c r="B7" s="38">
        <v>220</v>
      </c>
      <c r="C7" s="38"/>
      <c r="D7" s="38"/>
      <c r="E7" s="38">
        <v>220</v>
      </c>
      <c r="F7" s="38">
        <f t="shared" si="0"/>
        <v>0</v>
      </c>
      <c r="G7" s="39" t="s">
        <v>911</v>
      </c>
      <c r="H7" s="38"/>
      <c r="I7" s="38"/>
      <c r="J7" s="38">
        <v>137</v>
      </c>
      <c r="K7" s="38"/>
      <c r="L7" s="38">
        <f>I7+J7-K7</f>
        <v>137</v>
      </c>
    </row>
    <row r="8" ht="20" customHeight="1" spans="1:12">
      <c r="A8" s="37" t="s">
        <v>912</v>
      </c>
      <c r="B8" s="38">
        <v>200000</v>
      </c>
      <c r="C8" s="38"/>
      <c r="D8" s="38"/>
      <c r="E8" s="38">
        <v>35773</v>
      </c>
      <c r="F8" s="38">
        <f t="shared" si="0"/>
        <v>164227</v>
      </c>
      <c r="G8" s="39" t="s">
        <v>404</v>
      </c>
      <c r="H8" s="38">
        <f t="shared" ref="H8:L8" si="1">SUM(H9:H10)</f>
        <v>2776</v>
      </c>
      <c r="I8" s="38">
        <f t="shared" si="1"/>
        <v>9712</v>
      </c>
      <c r="J8" s="38">
        <f t="shared" si="1"/>
        <v>3941</v>
      </c>
      <c r="K8" s="38">
        <f t="shared" si="1"/>
        <v>0</v>
      </c>
      <c r="L8" s="38">
        <f t="shared" si="1"/>
        <v>16429</v>
      </c>
    </row>
    <row r="9" ht="20" customHeight="1" spans="1:12">
      <c r="A9" s="37" t="s">
        <v>913</v>
      </c>
      <c r="B9" s="38">
        <v>750</v>
      </c>
      <c r="C9" s="38"/>
      <c r="D9" s="38">
        <v>184</v>
      </c>
      <c r="E9" s="38"/>
      <c r="F9" s="38">
        <f t="shared" si="0"/>
        <v>934</v>
      </c>
      <c r="G9" s="39" t="s">
        <v>914</v>
      </c>
      <c r="H9" s="38">
        <v>2776</v>
      </c>
      <c r="I9" s="38">
        <v>9242</v>
      </c>
      <c r="J9" s="38">
        <v>3823</v>
      </c>
      <c r="K9" s="38"/>
      <c r="L9" s="38">
        <f>H9+I9+J9-K9</f>
        <v>15841</v>
      </c>
    </row>
    <row r="10" ht="20" customHeight="1" spans="1:12">
      <c r="A10" s="37" t="s">
        <v>915</v>
      </c>
      <c r="B10" s="38">
        <v>2800</v>
      </c>
      <c r="C10" s="38"/>
      <c r="D10" s="38">
        <v>1725</v>
      </c>
      <c r="E10" s="38"/>
      <c r="F10" s="38">
        <f t="shared" si="0"/>
        <v>4525</v>
      </c>
      <c r="G10" s="39" t="s">
        <v>916</v>
      </c>
      <c r="H10" s="38"/>
      <c r="I10" s="38">
        <v>470</v>
      </c>
      <c r="J10" s="38">
        <v>118</v>
      </c>
      <c r="K10" s="38"/>
      <c r="L10" s="38">
        <f>H10+I10+J10-K10</f>
        <v>588</v>
      </c>
    </row>
    <row r="11" ht="20" customHeight="1" spans="1:12">
      <c r="A11" s="37" t="s">
        <v>917</v>
      </c>
      <c r="B11" s="38">
        <v>2350</v>
      </c>
      <c r="C11" s="38"/>
      <c r="D11" s="38">
        <v>123</v>
      </c>
      <c r="E11" s="38"/>
      <c r="F11" s="38">
        <f t="shared" si="0"/>
        <v>2473</v>
      </c>
      <c r="G11" s="39" t="s">
        <v>651</v>
      </c>
      <c r="H11" s="38">
        <f t="shared" ref="H11:L11" si="2">SUM(H12:H21)</f>
        <v>292514.73</v>
      </c>
      <c r="I11" s="38">
        <f t="shared" si="2"/>
        <v>25577</v>
      </c>
      <c r="J11" s="38">
        <f t="shared" si="2"/>
        <v>280</v>
      </c>
      <c r="K11" s="38">
        <f t="shared" si="2"/>
        <v>136113.73</v>
      </c>
      <c r="L11" s="38">
        <f t="shared" si="2"/>
        <v>182258</v>
      </c>
    </row>
    <row r="12" ht="20" customHeight="1" spans="1:12">
      <c r="A12" s="37" t="s">
        <v>918</v>
      </c>
      <c r="B12" s="38"/>
      <c r="C12" s="38"/>
      <c r="D12" s="38"/>
      <c r="E12" s="38"/>
      <c r="F12" s="38">
        <f t="shared" si="0"/>
        <v>0</v>
      </c>
      <c r="G12" s="39" t="s">
        <v>919</v>
      </c>
      <c r="H12" s="38">
        <v>286038.94</v>
      </c>
      <c r="I12" s="38">
        <v>25577</v>
      </c>
      <c r="J12" s="38"/>
      <c r="K12" s="38">
        <v>134400.94</v>
      </c>
      <c r="L12" s="38">
        <f t="shared" ref="L12:L21" si="3">H12+I12+J12-K12</f>
        <v>177215</v>
      </c>
    </row>
    <row r="13" ht="20" customHeight="1" spans="1:12">
      <c r="A13" s="37" t="s">
        <v>920</v>
      </c>
      <c r="B13" s="38"/>
      <c r="C13" s="38"/>
      <c r="D13" s="38">
        <v>37851</v>
      </c>
      <c r="E13" s="38"/>
      <c r="F13" s="38">
        <f t="shared" si="0"/>
        <v>37851</v>
      </c>
      <c r="G13" s="39" t="s">
        <v>921</v>
      </c>
      <c r="H13" s="38"/>
      <c r="I13" s="38"/>
      <c r="J13" s="38"/>
      <c r="K13" s="38">
        <v>0</v>
      </c>
      <c r="L13" s="38">
        <f t="shared" si="3"/>
        <v>0</v>
      </c>
    </row>
    <row r="14" ht="20" customHeight="1" spans="1:12">
      <c r="A14" s="37"/>
      <c r="B14" s="38"/>
      <c r="C14" s="38"/>
      <c r="D14" s="38"/>
      <c r="E14" s="38"/>
      <c r="F14" s="38"/>
      <c r="G14" s="39" t="s">
        <v>922</v>
      </c>
      <c r="H14" s="38"/>
      <c r="I14" s="38"/>
      <c r="J14" s="38">
        <v>280</v>
      </c>
      <c r="K14" s="38"/>
      <c r="L14" s="38">
        <f t="shared" si="3"/>
        <v>280</v>
      </c>
    </row>
    <row r="15" ht="20" customHeight="1" spans="1:12">
      <c r="A15" s="37"/>
      <c r="B15" s="38"/>
      <c r="C15" s="38"/>
      <c r="D15" s="38"/>
      <c r="E15" s="38"/>
      <c r="F15" s="38"/>
      <c r="G15" s="39" t="s">
        <v>923</v>
      </c>
      <c r="H15" s="38">
        <v>3475.79</v>
      </c>
      <c r="I15" s="38"/>
      <c r="J15" s="38"/>
      <c r="K15" s="38">
        <v>960.79</v>
      </c>
      <c r="L15" s="38">
        <f t="shared" si="3"/>
        <v>2515</v>
      </c>
    </row>
    <row r="16" ht="20" customHeight="1" spans="1:12">
      <c r="A16" s="37"/>
      <c r="B16" s="38"/>
      <c r="C16" s="38"/>
      <c r="D16" s="38"/>
      <c r="E16" s="38"/>
      <c r="F16" s="38"/>
      <c r="G16" s="39" t="s">
        <v>924</v>
      </c>
      <c r="H16" s="38">
        <v>3000</v>
      </c>
      <c r="I16" s="38"/>
      <c r="J16" s="38"/>
      <c r="K16" s="38">
        <v>752</v>
      </c>
      <c r="L16" s="38">
        <f t="shared" si="3"/>
        <v>2248</v>
      </c>
    </row>
    <row r="17" ht="20" customHeight="1" spans="1:12">
      <c r="A17" s="37"/>
      <c r="B17" s="38"/>
      <c r="C17" s="38"/>
      <c r="D17" s="38"/>
      <c r="E17" s="38"/>
      <c r="F17" s="38"/>
      <c r="G17" s="39" t="s">
        <v>925</v>
      </c>
      <c r="H17" s="38"/>
      <c r="I17" s="38"/>
      <c r="J17" s="38"/>
      <c r="K17" s="38"/>
      <c r="L17" s="38">
        <f t="shared" si="3"/>
        <v>0</v>
      </c>
    </row>
    <row r="18" ht="20" customHeight="1" spans="1:12">
      <c r="A18" s="37"/>
      <c r="B18" s="38"/>
      <c r="C18" s="38"/>
      <c r="D18" s="38"/>
      <c r="E18" s="38"/>
      <c r="F18" s="38"/>
      <c r="G18" s="39" t="s">
        <v>926</v>
      </c>
      <c r="H18" s="38"/>
      <c r="I18" s="38"/>
      <c r="J18" s="38"/>
      <c r="K18" s="38"/>
      <c r="L18" s="38">
        <f t="shared" si="3"/>
        <v>0</v>
      </c>
    </row>
    <row r="19" ht="20" customHeight="1" spans="1:12">
      <c r="A19" s="37"/>
      <c r="B19" s="38"/>
      <c r="C19" s="38"/>
      <c r="D19" s="38"/>
      <c r="E19" s="38"/>
      <c r="F19" s="38"/>
      <c r="G19" s="39" t="s">
        <v>927</v>
      </c>
      <c r="H19" s="38"/>
      <c r="I19" s="38"/>
      <c r="J19" s="38"/>
      <c r="K19" s="38"/>
      <c r="L19" s="38">
        <f t="shared" si="3"/>
        <v>0</v>
      </c>
    </row>
    <row r="20" ht="20" customHeight="1" spans="1:12">
      <c r="A20" s="37"/>
      <c r="B20" s="38"/>
      <c r="C20" s="38"/>
      <c r="D20" s="38"/>
      <c r="E20" s="38"/>
      <c r="F20" s="38"/>
      <c r="G20" s="39" t="s">
        <v>928</v>
      </c>
      <c r="H20" s="38"/>
      <c r="I20" s="38"/>
      <c r="J20" s="38"/>
      <c r="K20" s="38"/>
      <c r="L20" s="38">
        <f t="shared" si="3"/>
        <v>0</v>
      </c>
    </row>
    <row r="21" ht="20" customHeight="1" spans="1:12">
      <c r="A21" s="37"/>
      <c r="B21" s="38"/>
      <c r="C21" s="38"/>
      <c r="D21" s="38"/>
      <c r="E21" s="38"/>
      <c r="F21" s="38"/>
      <c r="G21" s="39" t="s">
        <v>929</v>
      </c>
      <c r="H21" s="38"/>
      <c r="I21" s="38"/>
      <c r="J21" s="38"/>
      <c r="K21" s="38"/>
      <c r="L21" s="38">
        <f t="shared" si="3"/>
        <v>0</v>
      </c>
    </row>
    <row r="22" ht="20" customHeight="1" spans="1:12">
      <c r="A22" s="37"/>
      <c r="B22" s="38"/>
      <c r="C22" s="38"/>
      <c r="D22" s="38"/>
      <c r="E22" s="38"/>
      <c r="F22" s="38"/>
      <c r="G22" s="39" t="s">
        <v>675</v>
      </c>
      <c r="H22" s="38">
        <f t="shared" ref="H22:L22" si="4">SUM(H23:H23)</f>
        <v>0</v>
      </c>
      <c r="I22" s="38">
        <f t="shared" si="4"/>
        <v>286</v>
      </c>
      <c r="J22" s="38">
        <f t="shared" si="4"/>
        <v>20</v>
      </c>
      <c r="K22" s="38">
        <f t="shared" si="4"/>
        <v>0</v>
      </c>
      <c r="L22" s="38">
        <f t="shared" si="4"/>
        <v>306</v>
      </c>
    </row>
    <row r="23" ht="20" customHeight="1" spans="1:12">
      <c r="A23" s="37"/>
      <c r="B23" s="38"/>
      <c r="C23" s="38"/>
      <c r="D23" s="38"/>
      <c r="E23" s="38"/>
      <c r="F23" s="38"/>
      <c r="G23" s="39" t="s">
        <v>930</v>
      </c>
      <c r="H23" s="38"/>
      <c r="I23" s="38">
        <v>286</v>
      </c>
      <c r="J23" s="38">
        <v>20</v>
      </c>
      <c r="K23" s="38"/>
      <c r="L23" s="38">
        <v>306</v>
      </c>
    </row>
    <row r="24" ht="20" customHeight="1" spans="1:12">
      <c r="A24" s="37"/>
      <c r="B24" s="38"/>
      <c r="C24" s="38"/>
      <c r="D24" s="38"/>
      <c r="E24" s="38"/>
      <c r="F24" s="38"/>
      <c r="G24" s="39" t="s">
        <v>883</v>
      </c>
      <c r="H24" s="38">
        <f t="shared" ref="H24:L24" si="5">SUM(H25:H27)</f>
        <v>1480</v>
      </c>
      <c r="I24" s="38">
        <f t="shared" si="5"/>
        <v>552</v>
      </c>
      <c r="J24" s="38">
        <f t="shared" si="5"/>
        <v>115258</v>
      </c>
      <c r="K24" s="38">
        <f t="shared" si="5"/>
        <v>957</v>
      </c>
      <c r="L24" s="38">
        <f t="shared" si="5"/>
        <v>116333</v>
      </c>
    </row>
    <row r="25" ht="20" customHeight="1" spans="1:12">
      <c r="A25" s="37"/>
      <c r="B25" s="38"/>
      <c r="C25" s="38"/>
      <c r="D25" s="38"/>
      <c r="E25" s="38"/>
      <c r="F25" s="38"/>
      <c r="G25" s="39" t="s">
        <v>931</v>
      </c>
      <c r="H25" s="38"/>
      <c r="I25" s="38"/>
      <c r="J25" s="38">
        <v>115258</v>
      </c>
      <c r="K25" s="38"/>
      <c r="L25" s="38">
        <f>H25+I25+J25-K25</f>
        <v>115258</v>
      </c>
    </row>
    <row r="26" ht="20" customHeight="1" spans="1:12">
      <c r="A26" s="37"/>
      <c r="B26" s="38"/>
      <c r="C26" s="38"/>
      <c r="D26" s="38"/>
      <c r="E26" s="38"/>
      <c r="F26" s="38"/>
      <c r="G26" s="39" t="s">
        <v>932</v>
      </c>
      <c r="H26" s="38"/>
      <c r="I26" s="38"/>
      <c r="J26" s="38"/>
      <c r="K26" s="38"/>
      <c r="L26" s="38">
        <f>H26+I26+J26-K26</f>
        <v>0</v>
      </c>
    </row>
    <row r="27" ht="20" customHeight="1" spans="1:12">
      <c r="A27" s="37"/>
      <c r="B27" s="38"/>
      <c r="C27" s="38"/>
      <c r="D27" s="38"/>
      <c r="E27" s="38"/>
      <c r="F27" s="38"/>
      <c r="G27" s="39" t="s">
        <v>933</v>
      </c>
      <c r="H27" s="38">
        <v>1480</v>
      </c>
      <c r="I27" s="38">
        <v>552</v>
      </c>
      <c r="J27" s="38"/>
      <c r="K27" s="38">
        <v>957</v>
      </c>
      <c r="L27" s="38">
        <f>H27+I27+J27-K27</f>
        <v>1075</v>
      </c>
    </row>
    <row r="28" ht="20" customHeight="1" spans="1:12">
      <c r="A28" s="37"/>
      <c r="B28" s="38"/>
      <c r="C28" s="38"/>
      <c r="D28" s="38"/>
      <c r="E28" s="38"/>
      <c r="F28" s="38"/>
      <c r="G28" s="39" t="s">
        <v>893</v>
      </c>
      <c r="H28" s="38">
        <v>15880.34</v>
      </c>
      <c r="I28" s="38"/>
      <c r="J28" s="38"/>
      <c r="K28" s="38">
        <v>2883</v>
      </c>
      <c r="L28" s="38">
        <v>12997</v>
      </c>
    </row>
    <row r="29" ht="20" customHeight="1" spans="1:12">
      <c r="A29" s="37"/>
      <c r="B29" s="38"/>
      <c r="C29" s="38"/>
      <c r="D29" s="38"/>
      <c r="E29" s="38"/>
      <c r="F29" s="38"/>
      <c r="G29" s="39" t="s">
        <v>934</v>
      </c>
      <c r="H29" s="38">
        <v>303.02</v>
      </c>
      <c r="I29" s="38"/>
      <c r="J29" s="38"/>
      <c r="K29" s="38">
        <v>152</v>
      </c>
      <c r="L29" s="38">
        <f>H29+I29+J29-K29</f>
        <v>151.02</v>
      </c>
    </row>
    <row r="30" ht="20" customHeight="1" spans="1:12">
      <c r="A30" s="37"/>
      <c r="B30" s="38"/>
      <c r="C30" s="38"/>
      <c r="D30" s="38"/>
      <c r="E30" s="38"/>
      <c r="F30" s="38"/>
      <c r="G30" s="39" t="s">
        <v>935</v>
      </c>
      <c r="H30" s="38">
        <f t="shared" ref="H30:L30" si="6">SUM(H31:H31)</f>
        <v>110</v>
      </c>
      <c r="I30" s="38">
        <f t="shared" si="6"/>
        <v>0</v>
      </c>
      <c r="J30" s="38">
        <f t="shared" si="6"/>
        <v>0</v>
      </c>
      <c r="K30" s="38">
        <f t="shared" si="6"/>
        <v>0</v>
      </c>
      <c r="L30" s="38">
        <f t="shared" si="6"/>
        <v>110</v>
      </c>
    </row>
    <row r="31" ht="20" customHeight="1" spans="1:12">
      <c r="A31" s="37"/>
      <c r="B31" s="38"/>
      <c r="C31" s="38"/>
      <c r="D31" s="38"/>
      <c r="E31" s="38"/>
      <c r="F31" s="38"/>
      <c r="G31" s="39" t="s">
        <v>936</v>
      </c>
      <c r="H31" s="40">
        <v>110</v>
      </c>
      <c r="I31" s="40"/>
      <c r="J31" s="40"/>
      <c r="K31" s="38"/>
      <c r="L31" s="38">
        <f t="shared" ref="L31:L36" si="7">H31+I31+J31-K31</f>
        <v>110</v>
      </c>
    </row>
    <row r="32" ht="20" customHeight="1" spans="1:12">
      <c r="A32" s="37"/>
      <c r="B32" s="38"/>
      <c r="C32" s="38"/>
      <c r="D32" s="38"/>
      <c r="E32" s="38"/>
      <c r="F32" s="38"/>
      <c r="G32" s="39"/>
      <c r="H32" s="38"/>
      <c r="I32" s="38"/>
      <c r="J32" s="38"/>
      <c r="K32" s="38"/>
      <c r="L32" s="38"/>
    </row>
    <row r="33" ht="20" customHeight="1" spans="1:12">
      <c r="A33" s="41" t="s">
        <v>937</v>
      </c>
      <c r="B33" s="38">
        <f t="shared" ref="B33:F33" si="8">SUM(B6:B13)</f>
        <v>213858</v>
      </c>
      <c r="C33" s="38">
        <f t="shared" si="8"/>
        <v>0</v>
      </c>
      <c r="D33" s="38">
        <f t="shared" si="8"/>
        <v>39883</v>
      </c>
      <c r="E33" s="38">
        <f t="shared" si="8"/>
        <v>43731</v>
      </c>
      <c r="F33" s="38">
        <f t="shared" si="8"/>
        <v>210010</v>
      </c>
      <c r="G33" s="42" t="s">
        <v>938</v>
      </c>
      <c r="H33" s="38">
        <f>H8+H11+H22+H24+H28+H29+H30</f>
        <v>313064.09</v>
      </c>
      <c r="I33" s="38">
        <f>I6+I8+I11+I22+I24+I28+I29+I30</f>
        <v>36127</v>
      </c>
      <c r="J33" s="38">
        <f>J6+J8+J11+J22+J24+J28+J29+J30</f>
        <v>119636</v>
      </c>
      <c r="K33" s="38">
        <f>K6+K8+K11+K22+K24+K28+K29+K30</f>
        <v>140105.73</v>
      </c>
      <c r="L33" s="38">
        <f>L6+L8+L11+L22+L24+L28+L29+L30</f>
        <v>328721.02</v>
      </c>
    </row>
    <row r="34" ht="20" customHeight="1" spans="1:12">
      <c r="A34" s="43" t="s">
        <v>939</v>
      </c>
      <c r="B34" s="38">
        <f>SUM(B38:B41,B35)</f>
        <v>127306</v>
      </c>
      <c r="C34" s="38">
        <f>SUM(C38:C41,C35)</f>
        <v>36127</v>
      </c>
      <c r="D34" s="38">
        <f>SUM(D38:D41,D35)</f>
        <v>68673</v>
      </c>
      <c r="E34" s="38">
        <f>SUM(E38:E41,E35)</f>
        <v>0</v>
      </c>
      <c r="F34" s="38">
        <f>SUM(F38:F41,F35)</f>
        <v>232106</v>
      </c>
      <c r="G34" s="44" t="s">
        <v>940</v>
      </c>
      <c r="H34" s="38">
        <f>SUM(H35:H40)</f>
        <v>28100</v>
      </c>
      <c r="I34" s="38">
        <f>SUM(I35:I40)</f>
        <v>0</v>
      </c>
      <c r="J34" s="38">
        <f>SUM(J35:J40)</f>
        <v>113392</v>
      </c>
      <c r="K34" s="38">
        <f>SUM(K35:K40)</f>
        <v>28097</v>
      </c>
      <c r="L34" s="38">
        <f>SUM(L35:L40)</f>
        <v>113395</v>
      </c>
    </row>
    <row r="35" ht="20" customHeight="1" spans="1:12">
      <c r="A35" s="37" t="s">
        <v>941</v>
      </c>
      <c r="B35" s="38">
        <f t="shared" ref="B35:F35" si="9">SUM(B36:B37)</f>
        <v>120</v>
      </c>
      <c r="C35" s="38">
        <f t="shared" si="9"/>
        <v>36127</v>
      </c>
      <c r="D35" s="38">
        <f t="shared" si="9"/>
        <v>0</v>
      </c>
      <c r="E35" s="38">
        <f t="shared" si="9"/>
        <v>0</v>
      </c>
      <c r="F35" s="38">
        <f t="shared" si="9"/>
        <v>36247</v>
      </c>
      <c r="G35" s="39" t="s">
        <v>942</v>
      </c>
      <c r="H35" s="38"/>
      <c r="I35" s="38"/>
      <c r="J35" s="38"/>
      <c r="K35" s="38"/>
      <c r="L35" s="38">
        <f t="shared" si="7"/>
        <v>0</v>
      </c>
    </row>
    <row r="36" ht="20" customHeight="1" spans="1:12">
      <c r="A36" s="37" t="s">
        <v>943</v>
      </c>
      <c r="B36" s="38">
        <v>120</v>
      </c>
      <c r="C36" s="38">
        <v>36127</v>
      </c>
      <c r="D36" s="38"/>
      <c r="E36" s="38"/>
      <c r="F36" s="38">
        <f>B36+C36+D36-E36</f>
        <v>36247</v>
      </c>
      <c r="G36" s="39" t="s">
        <v>944</v>
      </c>
      <c r="H36" s="38"/>
      <c r="I36" s="38"/>
      <c r="J36" s="38"/>
      <c r="K36" s="38"/>
      <c r="L36" s="38">
        <f t="shared" si="7"/>
        <v>0</v>
      </c>
    </row>
    <row r="37" ht="20" customHeight="1" spans="1:12">
      <c r="A37" s="37" t="s">
        <v>945</v>
      </c>
      <c r="B37" s="38"/>
      <c r="C37" s="38"/>
      <c r="D37" s="38"/>
      <c r="E37" s="38"/>
      <c r="F37" s="38">
        <f t="shared" ref="F36:F41" si="10">B37+C37+D37-E37</f>
        <v>0</v>
      </c>
      <c r="G37" s="39" t="s">
        <v>946</v>
      </c>
      <c r="H37" s="38"/>
      <c r="I37" s="38"/>
      <c r="J37" s="38">
        <v>37000</v>
      </c>
      <c r="K37" s="38"/>
      <c r="L37" s="38">
        <v>37000</v>
      </c>
    </row>
    <row r="38" ht="20" customHeight="1" spans="1:12">
      <c r="A38" s="37" t="s">
        <v>947</v>
      </c>
      <c r="B38" s="38">
        <v>2886</v>
      </c>
      <c r="C38" s="38"/>
      <c r="D38" s="38">
        <v>10076</v>
      </c>
      <c r="E38" s="38"/>
      <c r="F38" s="38">
        <f t="shared" si="10"/>
        <v>12962</v>
      </c>
      <c r="G38" s="39" t="s">
        <v>948</v>
      </c>
      <c r="H38" s="38"/>
      <c r="I38" s="38"/>
      <c r="J38" s="38">
        <v>48295</v>
      </c>
      <c r="K38" s="38"/>
      <c r="L38" s="38">
        <v>48295</v>
      </c>
    </row>
    <row r="39" ht="20" customHeight="1" spans="1:12">
      <c r="A39" s="37" t="s">
        <v>949</v>
      </c>
      <c r="B39" s="38"/>
      <c r="C39" s="38"/>
      <c r="D39" s="38"/>
      <c r="E39" s="38"/>
      <c r="F39" s="38">
        <f t="shared" si="10"/>
        <v>0</v>
      </c>
      <c r="G39" s="39" t="s">
        <v>950</v>
      </c>
      <c r="H39" s="38">
        <v>28100</v>
      </c>
      <c r="I39" s="38"/>
      <c r="J39" s="38">
        <v>28097</v>
      </c>
      <c r="K39" s="38">
        <v>28097</v>
      </c>
      <c r="L39" s="38">
        <f>H39+I39+J39-K39</f>
        <v>28100</v>
      </c>
    </row>
    <row r="40" ht="20" customHeight="1" spans="1:12">
      <c r="A40" s="37" t="s">
        <v>951</v>
      </c>
      <c r="B40" s="38"/>
      <c r="C40" s="38"/>
      <c r="D40" s="38"/>
      <c r="E40" s="38"/>
      <c r="F40" s="38">
        <f t="shared" si="10"/>
        <v>0</v>
      </c>
      <c r="G40" s="39" t="s">
        <v>952</v>
      </c>
      <c r="H40" s="38"/>
      <c r="I40" s="38"/>
      <c r="J40" s="38"/>
      <c r="K40" s="38"/>
      <c r="L40" s="38">
        <f>H40+I40+J40-K40</f>
        <v>0</v>
      </c>
    </row>
    <row r="41" ht="20" customHeight="1" spans="1:12">
      <c r="A41" s="37" t="s">
        <v>953</v>
      </c>
      <c r="B41" s="38">
        <v>124300</v>
      </c>
      <c r="C41" s="38"/>
      <c r="D41" s="38">
        <v>58597</v>
      </c>
      <c r="E41" s="38"/>
      <c r="F41" s="38">
        <f t="shared" si="10"/>
        <v>182897</v>
      </c>
      <c r="G41" s="39"/>
      <c r="H41" s="38"/>
      <c r="I41" s="38"/>
      <c r="J41" s="38"/>
      <c r="K41" s="38"/>
      <c r="L41" s="38"/>
    </row>
    <row r="42" ht="20" customHeight="1" spans="1:12">
      <c r="A42" s="37"/>
      <c r="B42" s="38"/>
      <c r="C42" s="38"/>
      <c r="D42" s="38"/>
      <c r="E42" s="38"/>
      <c r="F42" s="38"/>
      <c r="G42" s="39"/>
      <c r="H42" s="38"/>
      <c r="I42" s="38"/>
      <c r="J42" s="38"/>
      <c r="K42" s="38"/>
      <c r="L42" s="45"/>
    </row>
    <row r="43" ht="20" customHeight="1" spans="1:12">
      <c r="A43" s="41" t="s">
        <v>24</v>
      </c>
      <c r="B43" s="38">
        <f t="shared" ref="B43:F43" si="11">SUM(B33:B34)</f>
        <v>341164</v>
      </c>
      <c r="C43" s="38">
        <f t="shared" si="11"/>
        <v>36127</v>
      </c>
      <c r="D43" s="38">
        <f t="shared" si="11"/>
        <v>108556</v>
      </c>
      <c r="E43" s="38">
        <f t="shared" si="11"/>
        <v>43731</v>
      </c>
      <c r="F43" s="38">
        <f t="shared" si="11"/>
        <v>442116</v>
      </c>
      <c r="G43" s="42" t="s">
        <v>902</v>
      </c>
      <c r="H43" s="38">
        <f>SUM(H33:H34)</f>
        <v>341164.09</v>
      </c>
      <c r="I43" s="38">
        <f>SUM(I33:I34)</f>
        <v>36127</v>
      </c>
      <c r="J43" s="38">
        <f>SUM(J33:J34)</f>
        <v>233028</v>
      </c>
      <c r="K43" s="46">
        <f>SUM(K33:K34)</f>
        <v>168202.73</v>
      </c>
      <c r="L43" s="47">
        <f>SUM(L33:L34)</f>
        <v>442116.02</v>
      </c>
    </row>
    <row r="44" ht="20" hidden="1" customHeight="1" spans="12:12">
      <c r="L44" s="48">
        <f>F43-L43</f>
        <v>-0.0200000000186265</v>
      </c>
    </row>
    <row r="45" ht="20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4">
    <mergeCell ref="A2:L2"/>
    <mergeCell ref="K3:L3"/>
    <mergeCell ref="A4:F4"/>
    <mergeCell ref="G4:L4"/>
  </mergeCells>
  <printOptions horizontalCentered="1"/>
  <pageMargins left="0.590277777777778" right="0.590277777777778" top="0.590277777777778" bottom="0.786805555555556" header="0.196527777777778" footer="0.590277777777778"/>
  <pageSetup paperSize="9" scale="78" firstPageNumber="25" fitToHeight="0" orientation="landscape" useFirstPageNumber="1" horizontalDpi="300" verticalDpi="300"/>
  <headerFooter alignWithMargins="0" scaleWithDoc="0" differentOddEven="1">
    <oddFooter>&amp;R&amp;14—&amp;P—</oddFooter>
    <evenFooter>&amp;L&amp;14—&amp;P—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3"/>
  <sheetViews>
    <sheetView showZeros="0" workbookViewId="0">
      <selection activeCell="B19" sqref="B19"/>
    </sheetView>
  </sheetViews>
  <sheetFormatPr defaultColWidth="8" defaultRowHeight="12.75"/>
  <cols>
    <col min="1" max="1" width="28.875" style="20" customWidth="1"/>
    <col min="2" max="6" width="9.375" style="20" customWidth="1"/>
    <col min="7" max="7" width="28.75" style="20" customWidth="1"/>
    <col min="8" max="12" width="9.375" style="20" customWidth="1"/>
    <col min="13" max="16384" width="8" style="20"/>
  </cols>
  <sheetData>
    <row r="1" s="1" customFormat="1" ht="20" customHeight="1" spans="1:12">
      <c r="A1" s="21" t="s">
        <v>954</v>
      </c>
      <c r="C1" s="5"/>
      <c r="D1" s="5"/>
      <c r="E1" s="6"/>
      <c r="F1" s="7"/>
      <c r="G1" s="7"/>
      <c r="H1" s="7"/>
      <c r="I1" s="7"/>
      <c r="J1" s="7"/>
      <c r="K1" s="7"/>
      <c r="L1" s="35"/>
    </row>
    <row r="2" s="1" customFormat="1" ht="34" customHeight="1" spans="1:12">
      <c r="A2" s="8" t="s">
        <v>955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20" customHeight="1" spans="2:12">
      <c r="B3" s="9"/>
      <c r="C3" s="9"/>
      <c r="D3" s="9"/>
      <c r="E3" s="6"/>
      <c r="F3" s="7"/>
      <c r="G3" s="7"/>
      <c r="H3" s="7"/>
      <c r="I3" s="7"/>
      <c r="J3" s="7"/>
      <c r="K3" s="36" t="s">
        <v>905</v>
      </c>
      <c r="L3" s="36"/>
    </row>
    <row r="4" s="20" customFormat="1" ht="30" customHeight="1" spans="1:12">
      <c r="A4" s="22" t="s">
        <v>906</v>
      </c>
      <c r="B4" s="23"/>
      <c r="C4" s="23"/>
      <c r="D4" s="23"/>
      <c r="E4" s="23"/>
      <c r="F4" s="23"/>
      <c r="G4" s="22" t="s">
        <v>907</v>
      </c>
      <c r="H4" s="23"/>
      <c r="I4" s="23"/>
      <c r="J4" s="23"/>
      <c r="K4" s="23"/>
      <c r="L4" s="23"/>
    </row>
    <row r="5" s="20" customFormat="1" ht="30" customHeight="1" spans="1:12">
      <c r="A5" s="22" t="s">
        <v>908</v>
      </c>
      <c r="B5" s="24" t="s">
        <v>4</v>
      </c>
      <c r="C5" s="24" t="s">
        <v>5</v>
      </c>
      <c r="D5" s="24" t="s">
        <v>6</v>
      </c>
      <c r="E5" s="24" t="s">
        <v>7</v>
      </c>
      <c r="F5" s="24" t="s">
        <v>8</v>
      </c>
      <c r="G5" s="22" t="s">
        <v>908</v>
      </c>
      <c r="H5" s="24" t="s">
        <v>4</v>
      </c>
      <c r="I5" s="24" t="s">
        <v>5</v>
      </c>
      <c r="J5" s="24" t="s">
        <v>6</v>
      </c>
      <c r="K5" s="24" t="s">
        <v>7</v>
      </c>
      <c r="L5" s="24" t="s">
        <v>8</v>
      </c>
    </row>
    <row r="6" s="20" customFormat="1" ht="30" customHeight="1" spans="1:12">
      <c r="A6" s="25" t="s">
        <v>956</v>
      </c>
      <c r="B6" s="26">
        <v>3794</v>
      </c>
      <c r="C6" s="26"/>
      <c r="D6" s="26">
        <v>728</v>
      </c>
      <c r="E6" s="26"/>
      <c r="F6" s="26">
        <f t="shared" ref="F6:F11" si="0">B6+C6+D6-E6</f>
        <v>4522</v>
      </c>
      <c r="G6" s="27" t="s">
        <v>957</v>
      </c>
      <c r="H6" s="28">
        <v>57.45</v>
      </c>
      <c r="I6" s="28"/>
      <c r="J6" s="28"/>
      <c r="K6" s="28"/>
      <c r="L6" s="28">
        <f>H6+I6+J6-K6</f>
        <v>57.45</v>
      </c>
    </row>
    <row r="7" s="20" customFormat="1" ht="30" customHeight="1" spans="1:12">
      <c r="A7" s="25" t="s">
        <v>958</v>
      </c>
      <c r="B7" s="26">
        <v>200</v>
      </c>
      <c r="C7" s="26"/>
      <c r="D7" s="26"/>
      <c r="E7" s="26">
        <v>162</v>
      </c>
      <c r="F7" s="26">
        <f t="shared" si="0"/>
        <v>38</v>
      </c>
      <c r="G7" s="25" t="s">
        <v>959</v>
      </c>
      <c r="H7" s="28"/>
      <c r="I7" s="28"/>
      <c r="J7" s="28"/>
      <c r="K7" s="28"/>
      <c r="L7" s="28">
        <f t="shared" ref="L7:L18" si="1">H7+I7+J7-K7</f>
        <v>0</v>
      </c>
    </row>
    <row r="8" s="20" customFormat="1" ht="30" customHeight="1" spans="1:12">
      <c r="A8" s="25" t="s">
        <v>960</v>
      </c>
      <c r="B8" s="26"/>
      <c r="C8" s="26"/>
      <c r="D8" s="26"/>
      <c r="E8" s="26"/>
      <c r="F8" s="26">
        <f t="shared" si="0"/>
        <v>0</v>
      </c>
      <c r="G8" s="27" t="s">
        <v>961</v>
      </c>
      <c r="H8" s="28"/>
      <c r="I8" s="28"/>
      <c r="J8" s="28"/>
      <c r="K8" s="28"/>
      <c r="L8" s="28">
        <f t="shared" si="1"/>
        <v>0</v>
      </c>
    </row>
    <row r="9" s="20" customFormat="1" ht="30" customHeight="1" spans="1:12">
      <c r="A9" s="25" t="s">
        <v>962</v>
      </c>
      <c r="B9" s="26"/>
      <c r="C9" s="26"/>
      <c r="D9" s="26"/>
      <c r="E9" s="26"/>
      <c r="F9" s="26">
        <f t="shared" si="0"/>
        <v>0</v>
      </c>
      <c r="G9" s="27" t="s">
        <v>963</v>
      </c>
      <c r="H9" s="28">
        <v>1652.61</v>
      </c>
      <c r="I9" s="28"/>
      <c r="J9" s="28"/>
      <c r="K9" s="28">
        <v>1593</v>
      </c>
      <c r="L9" s="28">
        <f t="shared" si="1"/>
        <v>59.6099999999999</v>
      </c>
    </row>
    <row r="10" s="20" customFormat="1" ht="30" customHeight="1" spans="1:12">
      <c r="A10" s="25" t="s">
        <v>964</v>
      </c>
      <c r="B10" s="26"/>
      <c r="C10" s="26"/>
      <c r="D10" s="26"/>
      <c r="E10" s="26"/>
      <c r="F10" s="26">
        <f t="shared" si="0"/>
        <v>0</v>
      </c>
      <c r="G10" s="29"/>
      <c r="H10" s="30"/>
      <c r="I10" s="30"/>
      <c r="J10" s="30"/>
      <c r="K10" s="30"/>
      <c r="L10" s="28">
        <f t="shared" si="1"/>
        <v>0</v>
      </c>
    </row>
    <row r="11" s="20" customFormat="1" ht="30" customHeight="1" spans="1:12">
      <c r="A11" s="25"/>
      <c r="B11" s="26"/>
      <c r="C11" s="26"/>
      <c r="D11" s="26"/>
      <c r="E11" s="26"/>
      <c r="F11" s="26">
        <f t="shared" si="0"/>
        <v>0</v>
      </c>
      <c r="G11" s="29"/>
      <c r="H11" s="30"/>
      <c r="I11" s="30"/>
      <c r="J11" s="30"/>
      <c r="K11" s="30"/>
      <c r="L11" s="28">
        <f t="shared" si="1"/>
        <v>0</v>
      </c>
    </row>
    <row r="12" s="20" customFormat="1" ht="30" customHeight="1" spans="1:12">
      <c r="A12" s="31" t="s">
        <v>965</v>
      </c>
      <c r="B12" s="32">
        <f>SUM(B6:B10)</f>
        <v>3994</v>
      </c>
      <c r="C12" s="32">
        <f>SUM(C6:C10)</f>
        <v>0</v>
      </c>
      <c r="D12" s="32">
        <f>SUM(D6:D10)</f>
        <v>728</v>
      </c>
      <c r="E12" s="32">
        <f>SUM(E6:E10)</f>
        <v>162</v>
      </c>
      <c r="F12" s="32">
        <f>SUM(F6:F10)</f>
        <v>4560</v>
      </c>
      <c r="G12" s="31" t="s">
        <v>966</v>
      </c>
      <c r="H12" s="32">
        <f>SUM(H6:H10)</f>
        <v>1710.06</v>
      </c>
      <c r="I12" s="32">
        <f>SUM(I6:I10)</f>
        <v>0</v>
      </c>
      <c r="J12" s="32">
        <f>SUM(J6:J10)</f>
        <v>0</v>
      </c>
      <c r="K12" s="32">
        <f>SUM(K6:K10)</f>
        <v>1593</v>
      </c>
      <c r="L12" s="32">
        <f>SUM(L6:L10)</f>
        <v>117.06</v>
      </c>
    </row>
    <row r="13" s="20" customFormat="1" ht="30" customHeight="1" spans="1:12">
      <c r="A13" s="33" t="s">
        <v>939</v>
      </c>
      <c r="B13" s="32">
        <f>SUM(B14:B16)</f>
        <v>57.3594</v>
      </c>
      <c r="C13" s="32">
        <f>SUM(C14:C16)</f>
        <v>0</v>
      </c>
      <c r="D13" s="32">
        <f>SUM(D14:D16)</f>
        <v>0</v>
      </c>
      <c r="E13" s="32">
        <f>SUM(E14:E16)</f>
        <v>0</v>
      </c>
      <c r="F13" s="32">
        <f>SUM(F14:F16)</f>
        <v>57.3594</v>
      </c>
      <c r="G13" s="33" t="s">
        <v>940</v>
      </c>
      <c r="H13" s="32">
        <f>SUM(H14:H16)</f>
        <v>2341</v>
      </c>
      <c r="I13" s="32">
        <f>SUM(I14:I16)</f>
        <v>0</v>
      </c>
      <c r="J13" s="32">
        <f>SUM(J14:J16)</f>
        <v>2159</v>
      </c>
      <c r="K13" s="32">
        <f>SUM(K14:K16)</f>
        <v>0</v>
      </c>
      <c r="L13" s="32">
        <f>SUM(L14:L16)</f>
        <v>4500</v>
      </c>
    </row>
    <row r="14" s="20" customFormat="1" ht="30" customHeight="1" spans="1:12">
      <c r="A14" s="25" t="s">
        <v>967</v>
      </c>
      <c r="B14" s="26">
        <v>28.3594</v>
      </c>
      <c r="C14" s="26"/>
      <c r="D14" s="26"/>
      <c r="E14" s="26"/>
      <c r="F14" s="26">
        <f>B14+C14+D14-E14</f>
        <v>28.3594</v>
      </c>
      <c r="G14" s="25" t="s">
        <v>968</v>
      </c>
      <c r="H14" s="26"/>
      <c r="I14" s="26"/>
      <c r="J14" s="26"/>
      <c r="K14" s="26"/>
      <c r="L14" s="28">
        <f t="shared" si="1"/>
        <v>0</v>
      </c>
    </row>
    <row r="15" s="20" customFormat="1" ht="30" customHeight="1" spans="1:12">
      <c r="A15" s="25"/>
      <c r="B15" s="26"/>
      <c r="C15" s="26"/>
      <c r="D15" s="26"/>
      <c r="E15" s="26"/>
      <c r="F15" s="26">
        <f>B15+C15+D15-E15</f>
        <v>0</v>
      </c>
      <c r="G15" s="27" t="s">
        <v>969</v>
      </c>
      <c r="H15" s="26">
        <v>2341</v>
      </c>
      <c r="I15" s="26"/>
      <c r="J15" s="26">
        <v>2159</v>
      </c>
      <c r="K15" s="26"/>
      <c r="L15" s="28">
        <f t="shared" si="1"/>
        <v>4500</v>
      </c>
    </row>
    <row r="16" s="20" customFormat="1" ht="30" customHeight="1" spans="1:12">
      <c r="A16" s="25" t="s">
        <v>970</v>
      </c>
      <c r="B16" s="26">
        <v>29</v>
      </c>
      <c r="C16" s="26"/>
      <c r="D16" s="26"/>
      <c r="E16" s="26"/>
      <c r="F16" s="26">
        <f>B16+C16+D16-E16</f>
        <v>29</v>
      </c>
      <c r="G16" s="25" t="s">
        <v>971</v>
      </c>
      <c r="H16" s="26"/>
      <c r="I16" s="26"/>
      <c r="J16" s="26"/>
      <c r="K16" s="26"/>
      <c r="L16" s="28">
        <f t="shared" si="1"/>
        <v>0</v>
      </c>
    </row>
    <row r="17" s="20" customFormat="1" ht="30" customHeight="1" spans="1:12">
      <c r="A17" s="25"/>
      <c r="B17" s="26"/>
      <c r="C17" s="26"/>
      <c r="D17" s="26"/>
      <c r="E17" s="26"/>
      <c r="F17" s="26"/>
      <c r="G17" s="25"/>
      <c r="H17" s="26"/>
      <c r="I17" s="26"/>
      <c r="J17" s="26"/>
      <c r="K17" s="26"/>
      <c r="L17" s="28">
        <f t="shared" si="1"/>
        <v>0</v>
      </c>
    </row>
    <row r="18" s="20" customFormat="1" ht="30" customHeight="1" spans="1:12">
      <c r="A18" s="31" t="s">
        <v>24</v>
      </c>
      <c r="B18" s="32">
        <f>SUM(B12:B13)</f>
        <v>4051.3594</v>
      </c>
      <c r="C18" s="32">
        <f>SUM(C12:C13)</f>
        <v>0</v>
      </c>
      <c r="D18" s="32">
        <f>SUM(D12:D13)</f>
        <v>728</v>
      </c>
      <c r="E18" s="32">
        <f>SUM(E12:E13)</f>
        <v>162</v>
      </c>
      <c r="F18" s="32">
        <f>SUM(F12:F13)</f>
        <v>4617.3594</v>
      </c>
      <c r="G18" s="34" t="s">
        <v>972</v>
      </c>
      <c r="H18" s="32">
        <f>SUM(H12:H13)</f>
        <v>4051.06</v>
      </c>
      <c r="I18" s="32">
        <f>SUM(I12:I13)</f>
        <v>0</v>
      </c>
      <c r="J18" s="32">
        <f>SUM(J12:J13)</f>
        <v>2159</v>
      </c>
      <c r="K18" s="32">
        <f>SUM(K12:K13)</f>
        <v>1593</v>
      </c>
      <c r="L18" s="32">
        <f>SUM(L12:L13)</f>
        <v>4617.06</v>
      </c>
    </row>
    <row r="19" s="20" customFormat="1" ht="15" customHeight="1"/>
    <row r="20" s="20" customFormat="1" ht="15" customHeight="1"/>
    <row r="21" s="20" customFormat="1" ht="15" customHeight="1"/>
    <row r="22" s="20" customFormat="1" ht="15" customHeight="1"/>
    <row r="23" s="20" customFormat="1" ht="15" customHeight="1"/>
    <row r="24" s="20" customFormat="1" ht="15" customHeight="1"/>
    <row r="25" s="20" customFormat="1" ht="15" customHeight="1"/>
    <row r="26" s="20" customFormat="1" ht="15" customHeight="1"/>
    <row r="27" s="20" customFormat="1" ht="15" customHeight="1"/>
    <row r="28" s="20" customFormat="1" ht="15" customHeight="1"/>
    <row r="29" s="20" customFormat="1" ht="15" customHeight="1"/>
    <row r="30" s="20" customFormat="1" ht="15" customHeight="1"/>
    <row r="31" s="20" customFormat="1" ht="15" customHeight="1"/>
    <row r="32" s="20" customFormat="1" ht="15" customHeight="1"/>
    <row r="33" s="20" customFormat="1" ht="15" customHeight="1"/>
    <row r="34" s="20" customFormat="1" ht="15" customHeight="1"/>
    <row r="35" s="20" customFormat="1" ht="15" customHeight="1"/>
    <row r="36" s="20" customFormat="1" ht="15" customHeight="1"/>
    <row r="37" s="20" customFormat="1" ht="15" customHeight="1"/>
    <row r="38" s="20" customFormat="1" ht="15" customHeight="1"/>
    <row r="39" s="20" customFormat="1" ht="15" customHeight="1"/>
    <row r="40" s="20" customFormat="1" ht="15" customHeight="1"/>
    <row r="41" s="20" customFormat="1" ht="15" hidden="1" customHeight="1"/>
    <row r="42" s="20" customFormat="1" ht="15" customHeight="1"/>
    <row r="43" s="20" customFormat="1" ht="15" customHeight="1"/>
    <row r="44" s="20" customFormat="1" ht="15" customHeight="1"/>
    <row r="45" s="20" customFormat="1" ht="15" customHeight="1"/>
    <row r="46" s="20" customFormat="1" ht="15" customHeight="1"/>
    <row r="47" s="20" customFormat="1" ht="15" customHeight="1"/>
    <row r="48" s="20" customFormat="1" ht="15" customHeight="1"/>
    <row r="49" s="20" customFormat="1" ht="15" customHeight="1"/>
    <row r="50" s="20" customFormat="1" ht="15" customHeight="1"/>
    <row r="51" s="20" customFormat="1" ht="15" customHeight="1"/>
    <row r="52" s="20" customFormat="1" ht="15" customHeight="1"/>
    <row r="53" s="20" customFormat="1" ht="15" customHeight="1"/>
    <row r="54" s="20" customFormat="1" ht="15" customHeight="1"/>
    <row r="55" s="20" customFormat="1" ht="15" customHeight="1"/>
    <row r="56" s="20" customFormat="1" ht="15" customHeight="1"/>
    <row r="57" s="20" customFormat="1" ht="15" customHeight="1"/>
    <row r="58" s="20" customFormat="1" ht="15" customHeight="1"/>
    <row r="59" s="20" customFormat="1" ht="15" customHeight="1"/>
    <row r="60" s="20" customFormat="1" ht="15" customHeight="1"/>
    <row r="61" s="20" customFormat="1" ht="15" customHeight="1"/>
    <row r="62" s="20" customFormat="1" ht="15" customHeight="1"/>
    <row r="63" s="20" customFormat="1" ht="15" customHeight="1"/>
  </sheetData>
  <mergeCells count="4">
    <mergeCell ref="A2:L2"/>
    <mergeCell ref="K3:L3"/>
    <mergeCell ref="A4:F4"/>
    <mergeCell ref="G4:L4"/>
  </mergeCells>
  <printOptions horizontalCentered="1"/>
  <pageMargins left="0.590277777777778" right="0.590277777777778" top="0.590277777777778" bottom="0.786805555555556" header="0.196527777777778" footer="0.590277777777778"/>
  <pageSetup paperSize="9" scale="90" firstPageNumber="27" fitToHeight="0" orientation="landscape" useFirstPageNumber="1" horizontalDpi="600"/>
  <headerFooter differentOddEven="1">
    <oddFooter>&amp;R&amp;"+"&amp;14— &amp;P—</oddFooter>
    <evenFooter>&amp;L- &amp;P -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showGridLines="0" showZeros="0" workbookViewId="0">
      <pane topLeftCell="A1" activePane="bottomRight" state="frozen"/>
      <selection activeCell="L9" sqref="L9"/>
    </sheetView>
  </sheetViews>
  <sheetFormatPr defaultColWidth="8" defaultRowHeight="14.25" outlineLevelCol="7"/>
  <cols>
    <col min="1" max="1" width="23.625" style="2" customWidth="1"/>
    <col min="2" max="4" width="13.625" style="2" customWidth="1"/>
    <col min="5" max="5" width="23.625" style="2" customWidth="1"/>
    <col min="6" max="8" width="13.625" style="2" customWidth="1"/>
    <col min="9" max="16384" width="8" style="3"/>
  </cols>
  <sheetData>
    <row r="1" s="1" customFormat="1" ht="20" customHeight="1" spans="1:8">
      <c r="A1" s="4" t="s">
        <v>973</v>
      </c>
      <c r="C1" s="5"/>
      <c r="D1" s="5"/>
      <c r="E1" s="6"/>
      <c r="F1" s="7"/>
      <c r="G1" s="7"/>
      <c r="H1" s="7"/>
    </row>
    <row r="2" s="1" customFormat="1" ht="34" customHeight="1" spans="1:8">
      <c r="A2" s="8" t="s">
        <v>974</v>
      </c>
      <c r="B2" s="8"/>
      <c r="C2" s="8"/>
      <c r="D2" s="8"/>
      <c r="E2" s="8"/>
      <c r="F2" s="8"/>
      <c r="G2" s="8"/>
      <c r="H2" s="8"/>
    </row>
    <row r="3" s="1" customFormat="1" ht="20" customHeight="1" spans="2:8">
      <c r="B3" s="9"/>
      <c r="C3" s="9"/>
      <c r="D3" s="9"/>
      <c r="E3" s="6"/>
      <c r="F3" s="7"/>
      <c r="G3" s="7"/>
      <c r="H3" s="10" t="s">
        <v>905</v>
      </c>
    </row>
    <row r="4" ht="25.8" customHeight="1" spans="1:8">
      <c r="A4" s="11" t="s">
        <v>975</v>
      </c>
      <c r="B4" s="12" t="s">
        <v>976</v>
      </c>
      <c r="C4" s="11" t="s">
        <v>977</v>
      </c>
      <c r="D4" s="11" t="s">
        <v>978</v>
      </c>
      <c r="E4" s="11" t="s">
        <v>908</v>
      </c>
      <c r="F4" s="11" t="s">
        <v>976</v>
      </c>
      <c r="G4" s="11" t="s">
        <v>977</v>
      </c>
      <c r="H4" s="11" t="s">
        <v>978</v>
      </c>
    </row>
    <row r="5" ht="27.6" customHeight="1" spans="1:8">
      <c r="A5" s="13" t="s">
        <v>979</v>
      </c>
      <c r="B5" s="14">
        <v>47929.967248</v>
      </c>
      <c r="C5" s="14">
        <v>-6510.7636</v>
      </c>
      <c r="D5" s="15">
        <v>41419.203648</v>
      </c>
      <c r="E5" s="16" t="s">
        <v>980</v>
      </c>
      <c r="F5" s="14">
        <v>50230.169328</v>
      </c>
      <c r="G5" s="14">
        <v>-2138.645834</v>
      </c>
      <c r="H5" s="14">
        <v>48091.523494</v>
      </c>
    </row>
    <row r="6" ht="27.6" customHeight="1" spans="1:8">
      <c r="A6" s="13" t="s">
        <v>981</v>
      </c>
      <c r="B6" s="14">
        <v>0</v>
      </c>
      <c r="C6" s="14">
        <v>0</v>
      </c>
      <c r="D6" s="15">
        <v>0</v>
      </c>
      <c r="E6" s="16" t="s">
        <v>982</v>
      </c>
      <c r="F6" s="14">
        <v>0</v>
      </c>
      <c r="G6" s="14">
        <v>59.054469</v>
      </c>
      <c r="H6" s="14">
        <v>59.054469</v>
      </c>
    </row>
    <row r="7" ht="27.6" customHeight="1" spans="1:8">
      <c r="A7" s="13" t="s">
        <v>983</v>
      </c>
      <c r="B7" s="14">
        <v>0</v>
      </c>
      <c r="C7" s="14">
        <v>0</v>
      </c>
      <c r="D7" s="15">
        <v>0</v>
      </c>
      <c r="E7" s="16" t="s">
        <v>984</v>
      </c>
      <c r="F7" s="14">
        <v>0</v>
      </c>
      <c r="G7" s="14">
        <v>0</v>
      </c>
      <c r="H7" s="14">
        <v>0</v>
      </c>
    </row>
    <row r="8" ht="27.6" customHeight="1" spans="1:8">
      <c r="A8" s="13" t="s">
        <v>985</v>
      </c>
      <c r="B8" s="14">
        <v>563.77</v>
      </c>
      <c r="C8" s="14">
        <v>-164.057484</v>
      </c>
      <c r="D8" s="14">
        <v>399.712516</v>
      </c>
      <c r="E8" s="17"/>
      <c r="F8" s="18"/>
      <c r="G8" s="18"/>
      <c r="H8" s="18"/>
    </row>
    <row r="9" ht="27.6" customHeight="1" spans="1:8">
      <c r="A9" s="13" t="s">
        <v>986</v>
      </c>
      <c r="B9" s="14">
        <v>241.45</v>
      </c>
      <c r="C9" s="14">
        <v>185.875222</v>
      </c>
      <c r="D9" s="14">
        <v>427.325222</v>
      </c>
      <c r="E9" s="17"/>
      <c r="F9" s="18"/>
      <c r="G9" s="18"/>
      <c r="H9" s="18"/>
    </row>
    <row r="10" ht="27.6" customHeight="1" spans="1:8">
      <c r="A10" s="13" t="s">
        <v>987</v>
      </c>
      <c r="B10" s="14">
        <v>0</v>
      </c>
      <c r="C10" s="14">
        <v>0</v>
      </c>
      <c r="D10" s="14">
        <v>0</v>
      </c>
      <c r="E10" s="17"/>
      <c r="F10" s="18"/>
      <c r="G10" s="18"/>
      <c r="H10" s="18"/>
    </row>
    <row r="11" ht="27.6" customHeight="1" spans="1:8">
      <c r="A11" s="13" t="s">
        <v>988</v>
      </c>
      <c r="B11" s="14">
        <v>0</v>
      </c>
      <c r="C11" s="14">
        <v>0</v>
      </c>
      <c r="D11" s="14">
        <v>0</v>
      </c>
      <c r="E11" s="17"/>
      <c r="F11" s="18"/>
      <c r="G11" s="18"/>
      <c r="H11" s="18"/>
    </row>
    <row r="12" ht="27.6" customHeight="1" spans="1:8">
      <c r="A12" s="13" t="s">
        <v>989</v>
      </c>
      <c r="B12" s="14">
        <v>48735.187248</v>
      </c>
      <c r="C12" s="14">
        <v>-6488.945862</v>
      </c>
      <c r="D12" s="15">
        <v>42246.241386</v>
      </c>
      <c r="E12" s="16" t="s">
        <v>990</v>
      </c>
      <c r="F12" s="14">
        <v>50230.169328</v>
      </c>
      <c r="G12" s="14">
        <v>-2079.591365</v>
      </c>
      <c r="H12" s="14">
        <v>48150.577963</v>
      </c>
    </row>
    <row r="13" ht="27.6" customHeight="1" spans="1:8">
      <c r="A13" s="13" t="s">
        <v>991</v>
      </c>
      <c r="B13" s="14">
        <v>0</v>
      </c>
      <c r="C13" s="14">
        <v>0</v>
      </c>
      <c r="D13" s="15">
        <v>0</v>
      </c>
      <c r="E13" s="16" t="s">
        <v>992</v>
      </c>
      <c r="F13" s="14">
        <v>0</v>
      </c>
      <c r="G13" s="14">
        <v>0</v>
      </c>
      <c r="H13" s="14">
        <v>0</v>
      </c>
    </row>
    <row r="14" ht="27.6" customHeight="1" spans="1:8">
      <c r="A14" s="13" t="s">
        <v>993</v>
      </c>
      <c r="B14" s="14">
        <v>0</v>
      </c>
      <c r="C14" s="14">
        <v>0</v>
      </c>
      <c r="D14" s="15">
        <v>0</v>
      </c>
      <c r="E14" s="16" t="s">
        <v>994</v>
      </c>
      <c r="F14" s="14">
        <v>0</v>
      </c>
      <c r="G14" s="14">
        <v>1171.385139</v>
      </c>
      <c r="H14" s="14">
        <v>1171.385139</v>
      </c>
    </row>
    <row r="15" ht="27.6" customHeight="1" spans="1:8">
      <c r="A15" s="13" t="s">
        <v>995</v>
      </c>
      <c r="B15" s="14">
        <v>48735.187248</v>
      </c>
      <c r="C15" s="14">
        <v>-6488.945862</v>
      </c>
      <c r="D15" s="15">
        <v>42246.241386</v>
      </c>
      <c r="E15" s="16" t="s">
        <v>996</v>
      </c>
      <c r="F15" s="14">
        <v>50230.169328</v>
      </c>
      <c r="G15" s="14">
        <v>-908.206226</v>
      </c>
      <c r="H15" s="14">
        <v>49321.963102</v>
      </c>
    </row>
    <row r="16" ht="27.6" customHeight="1" spans="1:8">
      <c r="A16" s="17"/>
      <c r="B16" s="18"/>
      <c r="C16" s="18"/>
      <c r="D16" s="19"/>
      <c r="E16" s="16" t="s">
        <v>997</v>
      </c>
      <c r="F16" s="14">
        <v>-1494.98208</v>
      </c>
      <c r="G16" s="14">
        <v>-5580.739636</v>
      </c>
      <c r="H16" s="14">
        <v>-7075.721716</v>
      </c>
    </row>
    <row r="17" ht="27.6" customHeight="1" spans="1:8">
      <c r="A17" s="13" t="s">
        <v>998</v>
      </c>
      <c r="B17" s="14">
        <v>32381.698356</v>
      </c>
      <c r="C17" s="14">
        <v>0</v>
      </c>
      <c r="D17" s="15">
        <v>32381.698356</v>
      </c>
      <c r="E17" s="16" t="s">
        <v>999</v>
      </c>
      <c r="F17" s="14">
        <v>30886.716276</v>
      </c>
      <c r="G17" s="14">
        <v>-5580.739636</v>
      </c>
      <c r="H17" s="14">
        <v>25305.97664</v>
      </c>
    </row>
    <row r="18" ht="27.6" customHeight="1" spans="1:8">
      <c r="A18" s="13" t="s">
        <v>1000</v>
      </c>
      <c r="B18" s="14">
        <v>80974.355793</v>
      </c>
      <c r="C18" s="14">
        <v>-6488.945862</v>
      </c>
      <c r="D18" s="15">
        <v>74485.409931</v>
      </c>
      <c r="E18" s="16" t="s">
        <v>1000</v>
      </c>
      <c r="F18" s="14">
        <v>80974.355793</v>
      </c>
      <c r="G18" s="14">
        <v>-6488.945862</v>
      </c>
      <c r="H18" s="14">
        <v>74485.409931</v>
      </c>
    </row>
  </sheetData>
  <mergeCells count="1">
    <mergeCell ref="A2:H2"/>
  </mergeCells>
  <printOptions horizontalCentered="1"/>
  <pageMargins left="0.590277777777778" right="0.590277777777778" top="0.590277777777778" bottom="0.786805555555556" header="0.590277777777778" footer="0.590277777777778"/>
  <pageSetup paperSize="9" firstPageNumber="28" fitToHeight="0" pageOrder="overThenDown" orientation="landscape" useFirstPageNumber="1" errors="blank" horizontalDpi="600"/>
  <headerFooter differentOddEven="1">
    <oddFooter>&amp;L&amp;12—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WPS_1627174267</cp:lastModifiedBy>
  <dcterms:created xsi:type="dcterms:W3CDTF">2021-12-12T06:52:00Z</dcterms:created>
  <dcterms:modified xsi:type="dcterms:W3CDTF">2022-01-17T09:23:45Z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E22600D1C6414ABC97F2EE7925E5931E</vt:lpwstr>
  </property>
  <property fmtid="{D5CDD505-2E9C-101B-9397-08002B2CF9AE}" pid="4" name="KSOReadingLayout">
    <vt:bool>true</vt:bool>
  </property>
</Properties>
</file>